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torage.slu.se\Home$\anitao\My Documents\AGRESSO Excelerator\Bokföringsmallar\"/>
    </mc:Choice>
  </mc:AlternateContent>
  <bookViews>
    <workbookView xWindow="0" yWindow="0" windowWidth="27360" windowHeight="10740" tabRatio="967" activeTab="3"/>
  </bookViews>
  <sheets>
    <sheet name="_control" sheetId="21" r:id="rId1"/>
    <sheet name="Instruktion" sheetId="25" r:id="rId2"/>
    <sheet name="Ändringar AO" sheetId="23" state="hidden" r:id="rId3"/>
    <sheet name="Steg 1 - kontroller" sheetId="15" r:id="rId4"/>
    <sheet name="Steg 2 - bokföring avslut" sheetId="22" r:id="rId5"/>
    <sheet name="Underlag-oförbr bidrag (23XX)" sheetId="17" r:id="rId6"/>
    <sheet name="Underlag - avslut RR" sheetId="18" r:id="rId7"/>
    <sheet name="Underlag - avslut kap (29XX)" sheetId="19" r:id="rId8"/>
    <sheet name="Exempel" sheetId="3" state="hidden" r:id="rId9"/>
  </sheets>
  <definedNames>
    <definedName name="_GoBack" localSheetId="2">'Ändringar AO'!$E$10</definedName>
    <definedName name="Verdatum">'Steg 2 - bokföring avslut'!$E$25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3" i="15" l="1"/>
  <c r="N43" i="22" l="1"/>
  <c r="M44" i="22"/>
  <c r="N44" i="22"/>
  <c r="N45" i="22"/>
  <c r="K17" i="19"/>
  <c r="K22" i="18"/>
  <c r="C11" i="21" l="1"/>
  <c r="B1" i="22" l="1"/>
  <c r="L47" i="22"/>
  <c r="L45" i="22" l="1"/>
  <c r="M45" i="22" s="1"/>
  <c r="L43" i="22"/>
  <c r="M43" i="22" s="1"/>
  <c r="L44" i="22"/>
  <c r="L46" i="22"/>
  <c r="M46" i="22" s="1"/>
  <c r="K30" i="17"/>
  <c r="C20" i="21"/>
  <c r="E24" i="22"/>
  <c r="N47" i="22"/>
  <c r="M47" i="22"/>
  <c r="N46" i="22"/>
  <c r="I26" i="22"/>
  <c r="E25" i="22"/>
  <c r="C18" i="21" s="1"/>
  <c r="I25" i="22" l="1"/>
  <c r="I24" i="22"/>
  <c r="E26" i="22" s="1"/>
  <c r="C27" i="22" l="1"/>
  <c r="C26" i="22"/>
  <c r="C13" i="21"/>
  <c r="C14" i="21" s="1"/>
  <c r="J13" i="19"/>
  <c r="K18" i="19" l="1"/>
  <c r="K23" i="18"/>
  <c r="E27" i="22" l="1"/>
  <c r="C9" i="21"/>
  <c r="C10" i="21" l="1"/>
  <c r="C8" i="21"/>
  <c r="C6" i="21" l="1"/>
  <c r="C78" i="15" l="1"/>
</calcChain>
</file>

<file path=xl/sharedStrings.xml><?xml version="1.0" encoding="utf-8"?>
<sst xmlns="http://schemas.openxmlformats.org/spreadsheetml/2006/main" count="636" uniqueCount="377">
  <si>
    <t>*</t>
  </si>
  <si>
    <t>Control Worksheet (NB any row with a '*' as the first character in column A is ignored)</t>
  </si>
  <si>
    <t>Global Parameters</t>
  </si>
  <si>
    <t>Parameter</t>
  </si>
  <si>
    <t>Value</t>
  </si>
  <si>
    <t>set</t>
  </si>
  <si>
    <t>client</t>
  </si>
  <si>
    <t>setdefault</t>
  </si>
  <si>
    <t>language</t>
  </si>
  <si>
    <t>SE</t>
  </si>
  <si>
    <t>period</t>
  </si>
  <si>
    <t>project</t>
  </si>
  <si>
    <t>kontroll</t>
  </si>
  <si>
    <t>kontrollproj</t>
  </si>
  <si>
    <t>user_id</t>
  </si>
  <si>
    <t>batch_id</t>
  </si>
  <si>
    <t>interface</t>
  </si>
  <si>
    <t>BI</t>
  </si>
  <si>
    <t>voucher_type</t>
  </si>
  <si>
    <t>HP</t>
  </si>
  <si>
    <t>trans_type</t>
  </si>
  <si>
    <t>GL</t>
  </si>
  <si>
    <t>voucher_date</t>
  </si>
  <si>
    <t>variant_number</t>
  </si>
  <si>
    <t>tid</t>
  </si>
  <si>
    <t>setnum</t>
  </si>
  <si>
    <t>year</t>
  </si>
  <si>
    <t>&lt;period&gt;\100</t>
  </si>
  <si>
    <t>pyear</t>
  </si>
  <si>
    <t>&lt;year&gt; -1</t>
  </si>
  <si>
    <t>period0</t>
  </si>
  <si>
    <t>&lt;year&gt; * 100</t>
  </si>
  <si>
    <t>pperiod0</t>
  </si>
  <si>
    <t>&lt;pyear&gt; * 100</t>
  </si>
  <si>
    <t>pperiod</t>
  </si>
  <si>
    <t>&lt;period&gt; - 100</t>
  </si>
  <si>
    <t>year13</t>
  </si>
  <si>
    <t>&lt;period0&gt; +13</t>
  </si>
  <si>
    <t>period01</t>
  </si>
  <si>
    <t>&lt;period0&gt; + 1</t>
  </si>
  <si>
    <t>period02</t>
  </si>
  <si>
    <t>&lt;period0&gt; + 2</t>
  </si>
  <si>
    <t>period03</t>
  </si>
  <si>
    <t>&lt;period0&gt; + 3</t>
  </si>
  <si>
    <t>period04</t>
  </si>
  <si>
    <t>&lt;period0&gt; + 4</t>
  </si>
  <si>
    <t>period05</t>
  </si>
  <si>
    <t>&lt;period0&gt; + 5</t>
  </si>
  <si>
    <t>period06</t>
  </si>
  <si>
    <t>&lt;period0&gt; + 6</t>
  </si>
  <si>
    <t>period07</t>
  </si>
  <si>
    <t>&lt;period0&gt; + 7</t>
  </si>
  <si>
    <t>period08</t>
  </si>
  <si>
    <t>&lt;period0&gt; + 8</t>
  </si>
  <si>
    <t>period09</t>
  </si>
  <si>
    <t>&lt;period0&gt; + 9</t>
  </si>
  <si>
    <t>period10</t>
  </si>
  <si>
    <t>&lt;period0&gt; + 10</t>
  </si>
  <si>
    <t>period11</t>
  </si>
  <si>
    <t>&lt;period0&gt; + 11</t>
  </si>
  <si>
    <t>period12</t>
  </si>
  <si>
    <t>&lt;period0&gt; + 12</t>
  </si>
  <si>
    <t>period13</t>
  </si>
  <si>
    <t>&lt;period0&gt; + 13</t>
  </si>
  <si>
    <t>pperiod01</t>
  </si>
  <si>
    <t>&lt;pperiod0&gt; + 1</t>
  </si>
  <si>
    <t>pperiod02</t>
  </si>
  <si>
    <t>&lt;pperiod0&gt; + 2</t>
  </si>
  <si>
    <t>pperiod03</t>
  </si>
  <si>
    <t>&lt;pperiod0&gt; + 3</t>
  </si>
  <si>
    <t>pperiod04</t>
  </si>
  <si>
    <t>&lt;pperiod0&gt; + 4</t>
  </si>
  <si>
    <t>pperiod05</t>
  </si>
  <si>
    <t>&lt;pperiod0&gt; + 5</t>
  </si>
  <si>
    <t>pperiod06</t>
  </si>
  <si>
    <t>&lt;pperiod0&gt; + 6</t>
  </si>
  <si>
    <t>pperiod07</t>
  </si>
  <si>
    <t>&lt;pperiod0&gt; + 7</t>
  </si>
  <si>
    <t>pperiod08</t>
  </si>
  <si>
    <t>&lt;pperiod0&gt; + 8</t>
  </si>
  <si>
    <t>pperiod09</t>
  </si>
  <si>
    <t>&lt;pperiod0&gt; + 9</t>
  </si>
  <si>
    <t>pperiod10</t>
  </si>
  <si>
    <t>&lt;pperiod0&gt; + 10</t>
  </si>
  <si>
    <t>pperiod11</t>
  </si>
  <si>
    <t>&lt;pperiod0&gt; + 11</t>
  </si>
  <si>
    <t>pperiod12</t>
  </si>
  <si>
    <t>&lt;pperiod0&gt; + 12</t>
  </si>
  <si>
    <t>pperiod13</t>
  </si>
  <si>
    <t>&lt;pperiod0&gt; + 13</t>
  </si>
  <si>
    <t>Worksheet Directory</t>
  </si>
  <si>
    <t>Sheet Name</t>
  </si>
  <si>
    <t>Template Name</t>
  </si>
  <si>
    <t>Local Parameters</t>
  </si>
  <si>
    <t>Insert Strings</t>
  </si>
  <si>
    <t>sheet</t>
  </si>
  <si>
    <t>Steg 2 - bokföring avslut</t>
  </si>
  <si>
    <t>Underlag-oförbr bidrag (23XX)</t>
  </si>
  <si>
    <t>Underlag - avslut RR</t>
  </si>
  <si>
    <t>Underlag - avslut kap (29XX)</t>
  </si>
  <si>
    <t xml:space="preserve">Avslut av projekt med kontrakt </t>
  </si>
  <si>
    <t>Följ instruktionerna på varje flik!</t>
  </si>
  <si>
    <t>Flikarnas innehåll:</t>
  </si>
  <si>
    <t xml:space="preserve">Steg 1 </t>
  </si>
  <si>
    <t>Fyll i uppgift om vilket projekt som ska avslutas.</t>
  </si>
  <si>
    <t>kontroller</t>
  </si>
  <si>
    <t xml:space="preserve">Ladda upp kontroller </t>
  </si>
  <si>
    <t>OM alla kontroller är OK kan du gå vidare till nästa steg (Steg 2), samt ladda Underlag (Unit4 Excelerator &gt; Ladda &gt; Alla blad).</t>
  </si>
  <si>
    <t>Om någon kontroll faller ut negativt (dvs ej ok) behöver du först åtgärda felen innan du kan gå vidare till nästa steg och/eller ladda Underlag.</t>
  </si>
  <si>
    <t>Steg 2</t>
  </si>
  <si>
    <t>På den här fliken kan du se hur bokföringen kommer att bli. Om kontrollrutan visar "OK att bokföra" kan du bokföra in verifikatet.</t>
  </si>
  <si>
    <t>bokföring avslut</t>
  </si>
  <si>
    <t>Underlag</t>
  </si>
  <si>
    <t>På dessa flikar kan du granska bokföringsfliken uppdelat på olika områden: oförbrukade bidrag, avslut av resultaträkning, avslut av kapitalkonton.</t>
  </si>
  <si>
    <t>Detta kan du göra först när alla kontroller i Steg 1 är ok.</t>
  </si>
  <si>
    <t xml:space="preserve">Är det något du är osäker på, kontakta </t>
  </si>
  <si>
    <t xml:space="preserve">projektekonomi@slu.se  </t>
  </si>
  <si>
    <t>Flik</t>
  </si>
  <si>
    <t>Cell</t>
  </si>
  <si>
    <t>Orsak</t>
  </si>
  <si>
    <t>Original</t>
  </si>
  <si>
    <t>Ny</t>
  </si>
  <si>
    <t>Underlag-avslut RR</t>
  </si>
  <si>
    <t>A24</t>
  </si>
  <si>
    <t>Teckenvändning 8992</t>
  </si>
  <si>
    <t>detail</t>
  </si>
  <si>
    <t>detail,-</t>
  </si>
  <si>
    <t>Underlag-oförbr bidrag (23xx)</t>
  </si>
  <si>
    <t>A7</t>
  </si>
  <si>
    <t>Uteslöt konton 3529 och 3729 för bidragsprojekt</t>
  </si>
  <si>
    <r>
      <t xml:space="preserve">sql union
select b.rel_value as account, a.dim_1 as dim_1, '&lt;project&gt;000' as dim_2, a.dim_3 as dim_3, a.dim_4 as dim_4, a.dim_5 as dim_5, a.dim_6 as dim_6, a.dim_7 as dim_7, sum(a.amount) as amount
from agltransact a 
join aglrelvalue b on b.client = a.client and b.attribute_id = 'A0' and b.rel_attr_id = 'PR' and b.att_value = a.account </t>
    </r>
    <r>
      <rPr>
        <b/>
        <i/>
        <sz val="11"/>
        <color rgb="FFFF0000"/>
        <rFont val="Calibri"/>
        <family val="2"/>
        <scheme val="minor"/>
      </rPr>
      <t>and b.rel_value like '334%'</t>
    </r>
    <r>
      <rPr>
        <sz val="11"/>
        <color theme="1"/>
        <rFont val="Calibri"/>
        <family val="2"/>
        <scheme val="minor"/>
      </rPr>
      <t xml:space="preserve">
where a.client = '&lt;client&gt;'
and a.period between '&lt;year&gt;00' and '&lt;period&gt;'
and a.account in ('2381','2386','2383','23961','23951')
and a.dim_2 like '&lt;project&gt;%'
and a.dim_2 not like '8%'
and 'JA' = '&lt;kontroll&gt;'
and '&lt;project&gt;' = '&lt;kontrollproj&gt;'
group by b.rel_value, a.dim_1, a.dim_3, a.dim_4, a.dim_5, a.dim_6, a.dim_7
having sum(a.amount) != '0.000'</t>
    </r>
  </si>
  <si>
    <t>Steg 2 -bokföring avslut</t>
  </si>
  <si>
    <r>
      <t>sql select '8992' as account, a.dim_1, '&lt;project&gt;000' as dim_2, '' as dim_3, '' as dim_4, '' as dim_5, '72' as dim_6, '' as dim_7, sum(a.amount) as amount
from agltransact a 
where a.client = '&lt;client&gt;'
and a.period between '&lt;year&gt;00' and '&lt;period&gt;'
and a.account in ('2381','2386','2383','23961','23951')
and a.dim_2 like '&lt;project&gt;%'
and 'JA' = '&lt;kontroll&gt;'
and '&lt;project&gt;' = '&lt;kontrollproj&gt;'
group by a.dim_1, a.dim_3, a.dim_4, a.dim_5, a.dim_6, a.dim_7
having sum(a.amount) != '0.000'
UNION
select x.account as account, x.dim_1 as dim_1, c.rel_value as dim_2, x.dim_3 as dim_3, x.dim_4 as dim_4, x.dim_5 as dim_5, x.dim_6 as dim_6, x.dim_7 as dun_7, x.amount as amount
from (
select '8992' as account, a.dim_1, '&lt;project&gt;000' as dim_2, '' as dim_3, '' as dim_4, '' as dim_5, '72' as dim_6, '' as dim_7, sum(a.amount)</t>
    </r>
    <r>
      <rPr>
        <b/>
        <i/>
        <sz val="11"/>
        <color rgb="FFFF0000"/>
        <rFont val="Calibri"/>
        <family val="2"/>
        <scheme val="minor"/>
      </rPr>
      <t>*-1</t>
    </r>
    <r>
      <rPr>
        <sz val="11"/>
        <color theme="1"/>
        <rFont val="Calibri"/>
        <family val="2"/>
        <scheme val="minor"/>
      </rPr>
      <t xml:space="preserve"> as amount
from agltransact a
where a.client = '&lt;client&gt;'
and a.period between '&lt;year&gt;00' and '&lt;period&gt;'
and a.account in ('2381','2386','2383','23961','23951')
and a.dim_2 like '&lt;project&gt;%'
and 'JA' = '&lt;kontroll&gt;'
and '&lt;project&gt;' = '&lt;kontrollproj&gt;'
group by a.dim_1
having sum(a.amount) != '0.000'
) X 
join aglrelvalue b on b.client = '&lt;client&gt;' and b.attribute_id = 'B0' and x.dim_2 between b.att_val_from and b.att_val_to and b.rel_attr_id = 'ZA' 
join aglrelvalue c on c.client = b.client and c.attribute_id = 'ZA' and c.att_value = b.rel_value and c.rel_attr_id = 'ZD'
</t>
    </r>
  </si>
  <si>
    <r>
      <t>sql select '8992' as account, a.dim_1, '&lt;project&gt;000' as dim_2, '' as dim_3, '' as dim_4, '' as dim_5, '72' as dim_6, '' as dim_7, sum(a.amount)</t>
    </r>
    <r>
      <rPr>
        <b/>
        <i/>
        <sz val="11"/>
        <color theme="9" tint="0.39997558519241921"/>
        <rFont val="Calibri"/>
        <family val="2"/>
        <scheme val="minor"/>
      </rPr>
      <t>*-1</t>
    </r>
    <r>
      <rPr>
        <sz val="11"/>
        <color theme="1"/>
        <rFont val="Calibri"/>
        <family val="2"/>
        <scheme val="minor"/>
      </rPr>
      <t xml:space="preserve"> as amount
from agltransact a 
where a.client = '&lt;client&gt;'
and a.period between '&lt;year&gt;00' and '&lt;period&gt;'
and a.account in ('2381','2386','2383','23961','23951')
and a.dim_2 like '&lt;project&gt;%'
and 'JA' = '&lt;kontroll&gt;'
and '&lt;project&gt;' = '&lt;kontrollproj&gt;'
group by a.dim_1, a.dim_3, a.dim_4, a.dim_5, a.dim_6, a.dim_7
having sum(a.amount) != '0.000'
UNION
select x.account as account, x.dim_1 as dim_1, c.rel_value as dim_2, x.dim_3 as dim_3, x.dim_4 as dim_4, x.dim_5 as dim_5, x.dim_6 as dim_6, x.dim_7 as dun_7, x.amount as amount
from (
select '8992' as account, a.dim_1, '&lt;project&gt;000' as dim_2, '' as dim_3, '' as dim_4, '' as dim_5, '72' as dim_6, '' as dim_7, sum(a.amount) as amount
from agltransact a
where a.client = '&lt;client&gt;'
and a.period between '&lt;year&gt;00' and '&lt;period&gt;'
and a.account in ('2381','2386','2383','23961','23951')
and a.dim_2 like '&lt;project&gt;%'
and 'JA' = '&lt;kontroll&gt;'
and '&lt;project&gt;' = '&lt;kontrollproj&gt;'
group by a.dim_1
having sum(a.amount) != '0.000'
) X 
join aglrelvalue b on b.client = '&lt;client&gt;' and b.attribute_id = 'B0' and x.dim_2 between b.att_val_from and b.att_val_to and b.rel_attr_id = 'ZA' 
join aglrelvalue c on c.client = b.client and c.attribute_id = 'ZA' and c.att_value = b.rel_value and c.rel_attr_id = 'ZD'
</t>
    </r>
  </si>
  <si>
    <t>A4</t>
  </si>
  <si>
    <r>
      <t xml:space="preserve">sql select a.account as account, a.dim_1 as dim_1, '&lt;project&gt;000' as dim_2, a.dim_3 as dim_3, a.dim_4 as dim_4, a.dim_5 as dim_5, a.dim_6 as dim_6, a.dim_7 as dim_7, sum(a.amount)*-1 as amount
from agltransact a
where a.client = '&lt;client&gt;'
and a.period between '&lt;year&gt;00' and '&lt;period&gt;'
and a.account in ('2381','2386','2383','23961','23951')
and a.dim_2 like '&lt;project&gt;%'
and 'JA' = '&lt;kontroll&gt;'
and '&lt;project&gt;' = '&lt;kontrollproj&gt;'
group by a.account, a.dim_1, a.dim_3, a.dim_4, a.dim_5, a.dim_6, a.dim_7
having sum(a.amount) != '0.000'
union
select b.rel_value as account, a.dim_1 as dim_1, '&lt;project&gt;000' as dim_2, a.dim_3 as dim_3, a.dim_4 as dim_4, a.dim_5 as dim_5, a.dim_6 as dim_6, a.dim_7 as dim_7, sum(a.amount) as amount
from agltransact a 
join aglrelvalue b on b.client = a.client and b.attribute_id = 'A0' and b.rel_attr_id = 'PR' and b.att_value = a.account and b.rel_value like '332%'
where a.client = '&lt;client&gt;'
and a.period between '&lt;year&gt;00' and '&lt;period&gt;'
and a.account in ('23961','23951')
and a.dim_2 like '&lt;project&gt;%'
and a.dim_2 like '8%'
and 'JA' = '&lt;kontroll&gt;'
and '&lt;project&gt;' = '&lt;kontrollproj&gt;'
group by b.rel_value, a.dim_1, a.dim_3, a.dim_4, a.dim_5, a.dim_6, a.dim_7
having sum(a.amount) != '0.000'
union
select b.rel_value as account, a.dim_1 as dim_1, '&lt;project&gt;000' as dim_2, a.dim_3 as dim_3, a.dim_4 as dim_4, a.dim_5 as dim_5, a.dim_6 as dim_6, a.dim_7 as dim_7, sum(a.amount) as amount
from agltransact a 
join aglrelvalue b on b.client = a.client and b.attribute_id = 'A0' and b.rel_attr_id = 'PR' and b.att_value = a.account and b.rel_value like '334%'
where a.client = '&lt;client&gt;'
and a.period between '&lt;year&gt;00' and '&lt;period&gt;'
and a.account in ('2381','2386','2383')
and a.dim_2 like '&lt;project&gt;%'
and a.dim_2 like '8%'
and 'JA' = '&lt;kontroll&gt;'
and '&lt;project&gt;' = '&lt;kontrollproj&gt;'
group by b.rel_value, a.dim_1, a.dim_3, a.dim_4, a.dim_5, a.dim_6, a.dim_7
having sum(a.amount) != '0.000'
union
select b.rel_value as account, a.dim_1 as dim_1, '&lt;project&gt;000' as dim_2, a.dim_3 as dim_3, a.dim_4 as dim_4, a.dim_5 as dim_5, a.dim_6 as dim_6, a.dim_7 as dim_7, sum(a.amount) as amount
from agltransact a 
join aglrelvalue b on b.client = a.client and b.attribute_id = 'A0' and b.rel_attr_id = 'PR' and b.att_value = a.account </t>
    </r>
    <r>
      <rPr>
        <b/>
        <i/>
        <sz val="11"/>
        <color rgb="FFFF0000"/>
        <rFont val="Calibri"/>
        <family val="2"/>
        <scheme val="minor"/>
      </rPr>
      <t>and b.rel_value like '334%'</t>
    </r>
    <r>
      <rPr>
        <sz val="11"/>
        <color theme="1"/>
        <rFont val="Calibri"/>
        <family val="2"/>
        <scheme val="minor"/>
      </rPr>
      <t xml:space="preserve">
where a.client = '&lt;client&gt;'
and a.period between '&lt;year&gt;00' and '&lt;period&gt;'
and a.account in ('2381','2386','2383','23961','23951')
and a.dim_2 like '&lt;project&gt;%'
and a.dim_2 not like '8%'
and 'JA' = '&lt;kontroll&gt;'
and '&lt;project&gt;' = '&lt;kontrollproj&gt;'
group by b.rel_value, a.dim_1, a.dim_3, a.dim_4, a.dim_5, a.dim_6, a.dim_7
having sum(a.amount) != '0.000'</t>
    </r>
  </si>
  <si>
    <r>
      <t>sql select a.account as account, a.dim_1 as dim_1, '&lt;project&gt;000' as dim_2, a.dim_3 as dim_3, a.dim_4 as dim_4, a.dim_5 as dim_5, a.dim_6 as dim_6, a.dim_7 as dim_7, sum(a.amount)*-1 as amount
from agltransact a
where a.client = '&lt;client&gt;'
and a.period between '&lt;year&gt;00' and '&lt;period&gt;'
and a.account in ('2381','2386','2383','23961','23951')
and a.dim_2 like '&lt;project&gt;%'
and 'JA' = '&lt;kontroll&gt;'
and '&lt;project&gt;' = '&lt;kontrollproj&gt;'
group by a.account, a.dim_1, a.dim_3, a.dim_4, a.dim_5, a.dim_6, a.dim_7
having sum(a.amount) != '0.000'
union
select b.rel_value as account, a.dim_1 as dim_1, '&lt;project&gt;000' as dim_2, a.dim_3 as dim_3, a.dim_4 as dim_4, a.dim_5 as dim_5, a.dim_6 as dim_6, a.dim_7 as dim_7, sum(a.amount) as amount
from agltransact a 
join aglrelvalue b on b.client = a.client and b.attribute_id = 'A0' and b.rel_attr_id = 'PR' and b.att_value = a.account and b.rel_value like '332%'
where a.client = '&lt;client&gt;'
and a.period between '&lt;year&gt;00' and '&lt;period&gt;'
and a.account in ('23961','23951')
and a.dim_2 like '&lt;project&gt;%'
and a.dim_2 like '8%'
and 'JA' = '&lt;kontroll&gt;'
and '&lt;project&gt;' = '&lt;kontrollproj&gt;'
group by b.rel_value, a.dim_1, a.dim_3, a.dim_4, a.dim_5, a.dim_6, a.dim_7
having sum(a.amount) != '0.000'
union
select b.rel_value as account, a.dim_1 as dim_1, '&lt;project&gt;000' as dim_2, a.dim_3 as dim_3, a.dim_4 as dim_4, a.dim_5 as dim_5, a.dim_6 as dim_6, a.dim_7 as dim_7, sum(a.amount) as amount
from agltransact a 
join aglrelvalue b on b.client = a.client and b.attribute_id = 'A0' and b.rel_attr_id = 'PR' and b.att_value = a.account and b.rel_value like '334%'
where a.client = '&lt;client&gt;'
and a.period between '&lt;year&gt;00' and '&lt;period&gt;'
and a.account in ('2381','2386','2383')
and a.dim_2 like '&lt;project&gt;%'
and a.dim_2 like '8%'
and 'JA' = '&lt;kontroll&gt;'
and '&lt;project&gt;' = '&lt;kontrollproj&gt;'
group by b.rel_value, a.dim_1, a.dim_3, a.dim_4, a.dim_5, a.dim_6, a.dim_7
having sum(a.amount) != '0.000'
union
select b.rel_value as account, a.dim_1 as dim_1, '&lt;project&gt;000' as dim_2, a.dim_3 as dim_3, a.dim_4 as dim_4, a.dim_5 as dim_5, a.dim_6 as dim_6, a.dim_7 as dim_7, sum(a.amount) as amount
from agltransact a 
join aglrelvalue b on b.client = a.client and b.attribute_id = 'A0' and b.rel_attr_id = 'PR' and b.att_value = a.account</t>
    </r>
    <r>
      <rPr>
        <sz val="11"/>
        <color theme="1"/>
        <rFont val="Calibri"/>
        <family val="2"/>
        <scheme val="minor"/>
      </rPr>
      <t xml:space="preserve">
where a.client = '&lt;client&gt;'
and a.period between '&lt;year&gt;00' and '&lt;period&gt;'
and a.account in ('2381','2386','2383','23961','23951')
and a.dim_2 like '&lt;project&gt;%'
and a.dim_2 not like '8%'
and 'JA' = '&lt;kontroll&gt;'
and '&lt;project&gt;' = '&lt;kontrollproj&gt;'
group by b.rel_value, a.dim_1, a.dim_3, a.dim_4, a.dim_5, a.dim_6, a.dim_7
having sum(a.amount) != '0.000'</t>
    </r>
  </si>
  <si>
    <t>Steg 1 - kontroller</t>
  </si>
  <si>
    <t>A59</t>
  </si>
  <si>
    <t>Behöver inte vara noll per dim3-5 o dim7.
Stoppade även när saldo var noll om transaktioner funnits. Lade till en "having sum-sats"</t>
  </si>
  <si>
    <r>
      <t>SQL select min (x.result) as result 
from (
select 'OK' as result  
where not exists (
	select a.account, a.dim_1, a.dim_2, a.dim_6, sum(a.amount) as amount 
	from agltransact a 
	join acrclient b on b.client = a.client 
	where a.client = '&lt;client&gt;' and a.period between '&lt;year&gt;00' and b.curr_period and a.dim_2 like '&lt;project&gt;%' and a.account in ('12292','12293','12294','12298')
	group by a.account, a.dim_1, a.dim_</t>
    </r>
    <r>
      <rPr>
        <b/>
        <i/>
        <sz val="11"/>
        <color rgb="FFFF0000"/>
        <rFont val="Calibri"/>
        <family val="2"/>
        <scheme val="minor"/>
      </rPr>
      <t>2, a.dim_3, a.dim_4, a.dim_5</t>
    </r>
    <r>
      <rPr>
        <sz val="11"/>
        <color theme="1"/>
        <rFont val="Calibri"/>
        <family val="2"/>
        <scheme val="minor"/>
      </rPr>
      <t xml:space="preserve">, a.dim_6, </t>
    </r>
    <r>
      <rPr>
        <b/>
        <i/>
        <sz val="11"/>
        <color rgb="FFFF0000"/>
        <rFont val="Calibri"/>
        <family val="2"/>
        <scheme val="minor"/>
      </rPr>
      <t>a.dim_7</t>
    </r>
    <r>
      <rPr>
        <sz val="11"/>
        <color theme="1"/>
        <rFont val="Calibri"/>
        <family val="2"/>
        <scheme val="minor"/>
      </rPr>
      <t>)
union
select 'Nej' as result  
where exists (
	select a.account, a.dim_1, a.dim_2, a.dim_6, sum(a.amount) as amount 
	from agltransact a 
	join acrclient b on b.client = a.client 
	where a.client = '&lt;client&gt;' and a.period between '&lt;year&gt;00' and b.curr_period and a.dim_2 like '&lt;project&gt;%' and a.account in ('12292','12293','12294','12298')
	group by a.account, a.dim_1, a.dim_2, a.dim_6)
) x</t>
    </r>
  </si>
  <si>
    <r>
      <t xml:space="preserve">SQL select min (x.result) as result 
from (
select 'OK' as result  
where not exists (
	select a.account, a.dim_1, a.dim_2, a.dim_6, sum(a.amount) as amount 
	from agltransact a 
	join acrclient b on b.client = a.client 
	where a.client = '&lt;client&gt;' and a.period between '&lt;year&gt;00' and b.curr_period and a.dim_2 like '&lt;project&gt;%' and a.account in ('12292','12293','12294','12298')
	group by a.account , a.dim_1, a.dim_2, a.dim_6
</t>
    </r>
    <r>
      <rPr>
        <b/>
        <i/>
        <sz val="11"/>
        <color theme="9"/>
        <rFont val="Calibri"/>
        <family val="2"/>
        <scheme val="minor"/>
      </rPr>
      <t>having sum(a.amount) != '0.000'</t>
    </r>
    <r>
      <rPr>
        <sz val="11"/>
        <color theme="1"/>
        <rFont val="Calibri"/>
        <family val="2"/>
        <scheme val="minor"/>
      </rPr>
      <t xml:space="preserve">)
union
select 'Nej' as result  
where exists (
	select a.account, a.dim_1, a.dim_2, a.dim_6, sum(a.amount) as amount 
	from agltransact a 
	join acrclient b on b.client = a.client 
	where a.client = '&lt;client&gt;' and a.period between '&lt;year&gt;00' and b.curr_period and a.dim_2 like '&lt;project&gt;%' and a.account in ('12292','12293','12294','12298')
	group by a.account, a.dim_1, a.dim_2, a.dim_6
</t>
    </r>
    <r>
      <rPr>
        <b/>
        <i/>
        <sz val="11"/>
        <color theme="9"/>
        <rFont val="Calibri"/>
        <family val="2"/>
        <scheme val="minor"/>
      </rPr>
      <t>having sum(a.amount) != '0.000'</t>
    </r>
    <r>
      <rPr>
        <sz val="11"/>
        <color theme="1"/>
        <rFont val="Calibri"/>
        <family val="2"/>
        <scheme val="minor"/>
      </rPr>
      <t>)
) x</t>
    </r>
  </si>
  <si>
    <t>_contol</t>
  </si>
  <si>
    <t>C16</t>
  </si>
  <si>
    <t>Ny vertyp för projavslut</t>
  </si>
  <si>
    <t>HE</t>
  </si>
  <si>
    <t>setparameter select getdate() as datumtid</t>
  </si>
  <si>
    <t>setparameter Select curr_period from acrclient where client = '&lt;client&gt;'</t>
  </si>
  <si>
    <t>Start av projektavslut:</t>
  </si>
  <si>
    <t>Ange klient för avslut (5-ställig projektkod)</t>
  </si>
  <si>
    <t>SL</t>
  </si>
  <si>
    <t>INSERTED PARAMETER</t>
  </si>
  <si>
    <t>&lt;project&gt;</t>
  </si>
  <si>
    <t>parameter</t>
  </si>
  <si>
    <t>Ange projektnummer för avslut (5-ställig projektkod)</t>
  </si>
  <si>
    <t>&lt;curr_period&gt;</t>
  </si>
  <si>
    <t>Bokföringsperiod för avslut</t>
  </si>
  <si>
    <t>När uppgift om projekt och bokföringsperiod är ifyllt ovan kan laddning av kontroller göras.</t>
  </si>
  <si>
    <t>Kontroller gjorda: &lt;datumtid&gt;</t>
  </si>
  <si>
    <t>parameter, hidden</t>
  </si>
  <si>
    <t>Instruktion om kontroll ej blir OK</t>
  </si>
  <si>
    <t>*Avser detta ett projekt MED kontrakt?</t>
  </si>
  <si>
    <t>sql select min (x.result) as result 
from (
select 'OK' as result  
	where exists (select 1 from aglrelvalue a 
	Join aglrelvalue b on b.client = a.client and b.attribute_id = a.rel_attr_id and b.att_value = a.rel_value and b.rel_attr_id = 'ZB' and b.rel_value = 'J'
	where a.client = '&lt;client&gt;'
	and a.attribute_id = 'B0' and '&lt;project&gt;___' between a.att_val_from and a.att_val_to and a.rel_attr_id = 'ZA')
union 
select 'Nej' as result  
where not exists (
	select 1 from aglrelvalue a 
	Join aglrelvalue b on b.client = a.client and b.attribute_id = a.rel_attr_id and b.att_value = a.rel_value and b.rel_attr_id = 'ZB' and b.rel_value = 'J'
	where a.client = '&lt;client&gt;'
	and a.attribute_id = 'B0' and '&lt;project&gt;___' between a.att_val_from and a.att_val_to and a.rel_attr_id = 'ZA')
) x</t>
  </si>
  <si>
    <t>query, 1</t>
  </si>
  <si>
    <t>columns, 1</t>
  </si>
  <si>
    <t>result</t>
  </si>
  <si>
    <t>detail, 1</t>
  </si>
  <si>
    <t>OK</t>
  </si>
  <si>
    <t>* Är IB-period upplagd och har status spärrad?</t>
  </si>
  <si>
    <t>SQL select min (x.result) as result 
from (
select 'OK' as result  
where exists (select 1 from acrperiod a 
	where a.client = '&lt;client&gt;' and a.period = '&lt;year&gt;00' and a.period_id = 'GL' and a.fiscal_year = '&lt;year&gt;' and a.status = 'C')
union 
select 'Nej' as result  
where not exists (select 1 from acrperiod a 
	where a.client = '&lt;client&gt;' and a.period = '&lt;year&gt;00' and a.period_id = 'GL' and a.fiscal_year = '&lt;year&gt;' and a.status = 'C')
) x</t>
  </si>
  <si>
    <t>query, 2</t>
  </si>
  <si>
    <t>columns, 2</t>
  </si>
  <si>
    <t>detail, 2</t>
  </si>
  <si>
    <t>Om nej: avslut kan ske först i period XXXX02 EFTER att IB är bokfört</t>
  </si>
  <si>
    <t>* Ingen bokföring på projekt i öppna månader?</t>
  </si>
  <si>
    <t>SQL select min (x.result) as result 
from (
select 'OK' as result  
where not exists (select 1 from agltransact a 
	join acrperiod b on b.client = a.client and b.period_id = 'GL' and b.status in ('N','P') and b.period = a.period
where a.client = '&lt;client&gt;' and a.dim_2 like '&lt;project&gt;%'
and a.period &gt;= '&lt;year&gt;00')
union 
select 'Nej' as result  
where exists (select 1 from agltransact a 
	join acrperiod b on b.client = a.client and b.period_id = 'GL' and b.status in ('N','P') and b.period = a.period
where a.client = '&lt;client&gt;' and a.dim_2 like '&lt;project&gt;%'
and a.period &gt;= '&lt;year&gt;00')
) x</t>
  </si>
  <si>
    <t>query, 3</t>
  </si>
  <si>
    <t>columns, 3</t>
  </si>
  <si>
    <t>detail, 3</t>
  </si>
  <si>
    <t>Ingen bokföring på projekt i öppna månader?</t>
  </si>
  <si>
    <t>Om nej: avslut kan ske först nästkommande månad</t>
  </si>
  <si>
    <t>*Tömda saldon på 13xx-konton?</t>
  </si>
  <si>
    <t>SQL select min (x.result) as result 
from (
select 'OK' as result  
where not exists 
	(
	select a.account, a.dim_1, a.dim_2, a.dim_3, a.dim_4, a.dim_5, a.dim_6, a.dim_7, sum(a.amount) as amount 
	from agltransact a 
	join acrclient b on b.client = a.client 
	where a.client = '&lt;client&gt;' and a.period between '&lt;year&gt;00' and b.curr_period and a.dim_2 like '&lt;project&gt;%' and a.account like '13%'
	group by a.account, a.dim_1, a.dim_2, a.dim_3, a.dim_4, a.dim_5, a.dim_6, a.dim_7
	having sum(a.amount) != '0.000'
	)
union
select 'Nej' as result  
where exists 
	(
	select a.account, a.dim_1, a.dim_2, a.dim_3, a.dim_4, a.dim_5, a.dim_6, a.dim_7, sum(a.amount) as amount 
	from agltransact a 
	join acrclient b on b.client = a.client 
	where a.client = '&lt;client&gt;' and a.period between '&lt;year&gt;00' and b.curr_period and a.dim_2 like '&lt;project&gt;%' and a.account like '13%'
	group by a.account, a.dim_1, a.dim_2, a.dim_3, a.dim_4, a.dim_5, a.dim_6, a.dim_7
	having sum(a.amount) != '0.000' 
	)
) x</t>
  </si>
  <si>
    <t>query, 4</t>
  </si>
  <si>
    <t>columns, 4</t>
  </si>
  <si>
    <t>detail, 4</t>
  </si>
  <si>
    <t>Tömda saldon på 13xx-konton?</t>
  </si>
  <si>
    <t>Om nej: skicka mail om detta till: projektekonomi@slu.se. Ange "Projektavslut m kontrakt - 13xx konto ej tömt" som ämne. Ange vilket projekt som aves. Saldon måste tömmas inom kontot per konteringsdimension innan avslut kan göras)</t>
  </si>
  <si>
    <t>*Tömda saldon på spärrade kostnadsställen (med aktuellt proj)?</t>
  </si>
  <si>
    <t>SQL select min (x.result) as result 
from (
select 'OK' as result  
where not exists (
	select a.account, a.dim_1, a.dim_2, a.dim_3, a.dim_4, a.dim_5, a.dim_6, a.dim_7, sum(a.amount) as amount 
	from agltransact a 
	join acrclient b on b.client = a.client 
	join agldimvalue c on c.client = a.client and c.attribute_id = 'C1' and c.status = 'C' and c.dim_value = a.dim_1
	where a.client = '&lt;client&gt;' and a.period between '&lt;year&gt;00' and b.curr_period and a.dim_2 like '&lt;project&gt;%'
	group by a.account, a.dim_1, a.dim_2, a.dim_3, a.dim_4, a.dim_5, a.dim_6, a.dim_7)
union
select 'Nej' as result  
where exists (
	select a.account, a.dim_1, a.dim_2, a.dim_3, a.dim_4, a.dim_5, a.dim_6, a.dim_7, sum(a.amount) as amount 
	from agltransact a 
	join acrclient b on b.client = a.client 
	join agldimvalue c on c.client = a.client and c.attribute_id = 'C1' and c.status = 'C' and c.dim_value = a.dim_1
	where a.client = '&lt;client&gt;' and a.period between '&lt;year&gt;00' and b.curr_period and a.dim_2 like '&lt;project&gt;%'
	group by a.account, a.dim_1, a.dim_2, a.dim_3, a.dim_4, a.dim_5, a.dim_6, a.dim_7)
) x</t>
  </si>
  <si>
    <t>query, 5</t>
  </si>
  <si>
    <t>columns, 5</t>
  </si>
  <si>
    <t>detail, 5</t>
  </si>
  <si>
    <t>Om nej: skicka mail om detta till: projektekonomi@slu.se</t>
  </si>
  <si>
    <t>* Inga aktiva anläggningar finns på projektet?</t>
  </si>
  <si>
    <t>SQL select min (x.result) as result 
from (
select 'OK' as result  
	where not exists (select 1 from aatassetbook a 
	join aatasset b on b.client = a.client and b.asset_id = a.asset_id and b.status = 'N'
	where a.client = '&lt;client&gt;' 
	and a.depr_book_id != 'KORTINV'  
	and a.att_2_id = 'B0'
	and a.dim_2 like '&lt;project&gt;%' )
union
select 'Nej' as result  
	where exists (select 1 from aatassetbook a 
	join aatasset b on b.client = a.client and b.asset_id = a.asset_id  and b.status = 'N'
	where a.client = '&lt;client&gt;' 
	and a.depr_book_id != 'KORTINV'  
	and a.att_2_id = 'B0'
	and a.dim_2 like '&lt;project&gt;%' )
) x</t>
  </si>
  <si>
    <t>query, 6</t>
  </si>
  <si>
    <t>columns, 6</t>
  </si>
  <si>
    <t>detail, 6</t>
  </si>
  <si>
    <t>Inga aktiva anläggningar finns på projektet?</t>
  </si>
  <si>
    <t>Om nej: skicka mail om detta till: inv-reg@slu.se</t>
  </si>
  <si>
    <t>*Anläggningar saknar restvärde?</t>
  </si>
  <si>
    <t>SQL select min (x.result) as result 
from (
	select distinct y.result   
	from 
	(
	select 'OK' as result 
	where exists 
		(
		select a.client, a.asset_id, sum(a.amount) as restvärde
		from aattrans a 
		join afxat600097 b on b.client = a.client and b.dim_value = a.asset_id and b.dim2_fx like '&lt;project&gt;%'
		join aatasset c on c.client = a.client and c.asset_id = a.asset_id 
		where a.client = '&lt;client&gt;'
		and a.account_flag = 'A' 
		and a.account_type in ('CA','DP')
		group by a.client, a.asset_id
		having sum(a.amount) = '0.000' 
		) 
	union 
	select 'OK' as result  
	where not exists 
		(select a.*
		from aatasset a 
		join afxat600097 b on b.client = a.client and b.dim_value = a.asset_id and b.dim2_fx like '&lt;project&gt;%'
		where a.client = '&lt;client&gt;'
		)
	) y
UNION	
select 'Nej' as result  
where exists 
	(
	select a.client, a.asset_id, sum(a.amount) as restvärde
	from aattrans a 
	join afxat600097 b on b.client = a.client and b.dim_value = a.asset_id and b.dim2_fx like '&lt;project&gt;%'
	join aatasset c on c.client = a.client and c.asset_id = a.asset_id 
	where a.client = '&lt;client&gt;'
	and a.account_flag = 'A' 
	and a.account_type in ('CA','DP')
	group by a.client, a.asset_id
	having sum(a.amount) != '0.000' 
	)	
) x</t>
  </si>
  <si>
    <t>query, 7</t>
  </si>
  <si>
    <t>columns, 7</t>
  </si>
  <si>
    <t>detail, 7</t>
  </si>
  <si>
    <t>Anläggningar saknar restvärde?</t>
  </si>
  <si>
    <t>*Är saldot på kontona för kontraktsmedel (12292-12298) noll (0)?</t>
  </si>
  <si>
    <t>SQL select min (x.result) as result 
from (
select 'OK' as result  
where not exists (
	select a.account, a.dim_1, a.dim_2, a.dim_6, sum(a.amount) as amount 
	from agltransact a 
	join acrclient b on b.client = a.client 
	where a.client = '&lt;client&gt;' and a.period between '&lt;year&gt;00' and b.curr_period and a.dim_2 like '&lt;project&gt;%' and a.account in ('12292','12293','12294','12298')
	group by a.account , a.dim_1, a.dim_2, a.dim_6
having sum(a.amount) != '0.000')
union
select 'Nej' as result  
where exists (
	select a.account, a.dim_1, a.dim_2, a.dim_6, sum(a.amount) as amount 
	from agltransact a 
	join acrclient b on b.client = a.client 
	where a.client = '&lt;client&gt;' and a.period between '&lt;year&gt;00' and b.curr_period and a.dim_2 like '&lt;project&gt;%' and a.account in ('12292','12293','12294','12298')
	group by a.account, a.dim_1, a.dim_2, a.dim_6
having sum(a.amount) != '0.000')
) x</t>
  </si>
  <si>
    <t>query, 8</t>
  </si>
  <si>
    <t>columns, 8</t>
  </si>
  <si>
    <t>detail, 8</t>
  </si>
  <si>
    <t>Kontroller godkända</t>
  </si>
  <si>
    <t>Nästa steg:</t>
  </si>
  <si>
    <t>* Underlag - oförbr bidrag (23XX)</t>
  </si>
  <si>
    <t>sql union</t>
  </si>
  <si>
    <t>* Underlag - avslut RR (no-kolumnen måste tas bort jfr med underlagsfliken)</t>
  </si>
  <si>
    <t>sql UNION</t>
  </si>
  <si>
    <t>* Underlag - avslut kap (29XX)</t>
  </si>
  <si>
    <t xml:space="preserve">sql select y.account, y.dim_1, y.dim_2, y.dim_3, y.dim_4, y.dim_5, y.dim_6, y.dim_7, sum(y.amount) as amount
from (
select '2975' as account, a.dim_1 as dim_1, a.dim_2 as dim_2, a.dim_3 as dim_3, a.dim_4 as dim_4, a.dim_5 as dim_5, '72' as dim_6, a.dim_7 as dim_7, sum(a.amount)*-1 as amount
from agltransact a
where a.client = '&lt;client&gt;'
and a.period between '&lt;year&gt;00' and '&lt;period&gt;'
and a.account in ('2990','2992','2975')
and a.dim_2 like '&lt;project&gt;%'
and 'JA' = '&lt;kontroll&gt;'
and '&lt;project&gt;' = '&lt;kontrollproj&gt;'
group by a.account, a.dim_1, a.dim_2, a.dim_3, a.dim_4, a.dim_5, a.dim_7
having sum(a.amount) != '0.000'
</t>
  </si>
  <si>
    <t>query</t>
  </si>
  <si>
    <t>Bokföringsorder</t>
  </si>
  <si>
    <t>Rör ej!</t>
  </si>
  <si>
    <t>Debet/Kreditkontroll:</t>
  </si>
  <si>
    <t>Vernr</t>
  </si>
  <si>
    <t>Period</t>
  </si>
  <si>
    <t>Ver.datum</t>
  </si>
  <si>
    <t>MP</t>
  </si>
  <si>
    <t>Handläggare</t>
  </si>
  <si>
    <t>Verifikation</t>
  </si>
  <si>
    <t xml:space="preserve">Instruktion: </t>
  </si>
  <si>
    <t>1) Ladda bokföringsunderlag; välj Unit4 Excelerator &gt; Ladda &gt; ALLA blad</t>
  </si>
  <si>
    <t>4) Bokför underlaget; välj Unit4 Excelerator &gt; Bokför &gt; Aktivt blad</t>
  </si>
  <si>
    <t>Underlag laddat: &lt;datumtid&gt;</t>
  </si>
  <si>
    <t>columns</t>
  </si>
  <si>
    <t>account</t>
  </si>
  <si>
    <t>dim_1</t>
  </si>
  <si>
    <t>dim_2</t>
  </si>
  <si>
    <t>dim_3</t>
  </si>
  <si>
    <t>dim_4</t>
  </si>
  <si>
    <t>dim_5</t>
  </si>
  <si>
    <t>dim_6</t>
  </si>
  <si>
    <t>dim_7</t>
  </si>
  <si>
    <t>amount</t>
  </si>
  <si>
    <t>update_columns</t>
  </si>
  <si>
    <t>cur_amount</t>
  </si>
  <si>
    <t>description</t>
  </si>
  <si>
    <t>Konto</t>
  </si>
  <si>
    <t>KST</t>
  </si>
  <si>
    <t>Projekt</t>
  </si>
  <si>
    <t>Dim 3</t>
  </si>
  <si>
    <t>Fritt</t>
  </si>
  <si>
    <t>Anl/Pnr</t>
  </si>
  <si>
    <t>Dim 7</t>
  </si>
  <si>
    <t>Belopp</t>
  </si>
  <si>
    <t>Vertext</t>
  </si>
  <si>
    <t>INSERTED DETAIL</t>
  </si>
  <si>
    <t>72</t>
  </si>
  <si>
    <t>* bokning</t>
  </si>
  <si>
    <t>* motbokning 8-projekt</t>
  </si>
  <si>
    <t>* övrig motbokning (andra än 8-projekt)</t>
  </si>
  <si>
    <t xml:space="preserve">Bokföringsunderlag för periodiseringskonton (23xx) </t>
  </si>
  <si>
    <t>1) Ladda bokföringsunderlag; välj Unit4 Excelerator &gt; Ladda &gt; ALLA blad. Laddning kommer ske enligt nedan matris.</t>
  </si>
  <si>
    <t>2) Granska att underlaget ser korrekt ut</t>
  </si>
  <si>
    <t>Matris för laddning</t>
  </si>
  <si>
    <t>Från:</t>
  </si>
  <si>
    <t>Till:</t>
  </si>
  <si>
    <t>Konto i BR</t>
  </si>
  <si>
    <t>Motpart</t>
  </si>
  <si>
    <t>Återförs till RR-konto</t>
  </si>
  <si>
    <t>ursprungs-kst</t>
  </si>
  <si>
    <t>5-ställig projektkod+000</t>
  </si>
  <si>
    <t>ursprungsmotpart</t>
  </si>
  <si>
    <t>Dim1</t>
  </si>
  <si>
    <t>Dim2</t>
  </si>
  <si>
    <t>Dim3</t>
  </si>
  <si>
    <t>Dim4</t>
  </si>
  <si>
    <t>Dim5</t>
  </si>
  <si>
    <t>Dim6</t>
  </si>
  <si>
    <t>Dim7</t>
  </si>
  <si>
    <t>Beskrivning</t>
  </si>
  <si>
    <t>* Överföring och hantering av resultat från fliken "Underlag - oförbr bidrag (23XX)"</t>
  </si>
  <si>
    <t xml:space="preserve">sql select '8992' as account, a.dim_1, '&lt;project&gt;000' as dim_2, '' as dim_3, '' as dim_4, '' as dim_5, '72' as dim_6, '' as dim_7, sum(a.amount) as amount
from agltransact a 
where a.client = '&lt;client&gt;'
and a.period between '&lt;year&gt;00' and '&lt;period&gt;'
and a.account in ('2381','2386','2383','23961','23951')
and a.dim_2 like '&lt;project&gt;%'
and 'JA' = '&lt;kontroll&gt;'
and '&lt;project&gt;' = '&lt;kontrollproj&gt;'
group by a.dim_1, a.dim_3, a.dim_4, a.dim_5, a.dim_6, a.dim_7
having sum(a.amount) != '0.000'
UNION
select x.account as account, x.dim_1 as dim_1, c.rel_value as dim_2, x.dim_3 as dim_3, x.dim_4 as dim_4, x.dim_5 as dim_5, x.dim_6 as dim_6, x.dim_7 as dun_7, x.amount as amount
from (
select '8992' as account, a.dim_1, '&lt;project&gt;000' as dim_2, '' as dim_3, '' as dim_4, '' as dim_5, '72' as dim_6, '' as dim_7, sum(a.amount)*-1 as amount
from agltransact a
where a.client = '&lt;client&gt;'
and a.period between '&lt;year&gt;00' and '&lt;period&gt;'
and a.account in ('2381','2386','2383','23961','23951')
and a.dim_2 like '&lt;project&gt;%'
and 'JA' = '&lt;kontroll&gt;'
and '&lt;project&gt;' = '&lt;kontrollproj&gt;'
group by a.dim_1
having sum(a.amount) != '0.000'
) X 
join aglrelvalue b on b.client = '&lt;client&gt;' and b.attribute_id = 'B0' and x.dim_2 between b.att_val_from and b.att_val_to and b.rel_attr_id = 'ZA' 
join aglrelvalue c on c.client = b.client and c.attribute_id = 'ZA' and c.att_value = b.rel_value and c.rel_attr_id = 'ZD'
</t>
  </si>
  <si>
    <t>* Underlag avslut RR (exkl överföring av resultat från fliken "Underlag - oförbr bidrag (23XX)")</t>
  </si>
  <si>
    <t xml:space="preserve">Bokföringsunderlag för projektavslut </t>
  </si>
  <si>
    <t xml:space="preserve">Nettot per konteringsdimension i resultaträkningen (summerat av konto 3000-99999 + punkt 3) ska omföras INOM konto 8992 med motpart = 72. </t>
  </si>
  <si>
    <t xml:space="preserve">2) Granska att underlaget ser korrekt ut. </t>
  </si>
  <si>
    <t xml:space="preserve">sql select y.account, y.dim_1, y.dim_2, y.dim_3, y.dim_4, y.dim_5, y.dim_6, y.dim_7, y.no, sum(y.amount) as amount
from (
select '2975' as account, a.dim_1 as dim_1, a.dim_2 as dim_2, a.dim_3 as dim_3, a.dim_4 as dim_4, a.dim_5 as dim_5, '72' as dim_6, a.dim_7 as dim_7, sum(a.amount)*-1 as amount, 1 as no
from agltransact a
where a.client = '&lt;client&gt;'
and a.period between '&lt;year&gt;00' and '&lt;period&gt;'
and a.account in ('2990','2992','2975')
and a.dim_2 like '&lt;project&gt;%'
and 'JA' = '&lt;kontroll&gt;'
and '&lt;project&gt;' = '&lt;kontrollproj&gt;'
group by a.account, a.dim_1, a.dim_2, a.dim_3, a.dim_4, a.dim_5, a.dim_7
having sum(a.amount) != '0.000'
</t>
  </si>
  <si>
    <t>sql union
select x.account as account, x.dim_1 as dim_1, c.rel_value as dim_2, x.dim_3 as dim_3, x.dim_4 as dim_4, x.dim_5 as dim_5, x.dim_6 as dim_6, x.dim_7 as dim_7, x.amount as amount, 2 as no
from (
select '2975' as account
, a.dim_1, '&lt;project&gt;000' as dim_2, a.dim_3, a.dim_4, a.dim_5, '72' as dim_6, a.dim_7, sum(a.amount) as amount
from agltransact a
where a.client = '&lt;client&gt;'
and a.period between '&lt;year&gt;00' and '&lt;period&gt;'
and a.account in ('2990','2992','2975')
and a.dim_2 like '&lt;project&gt;%'
and 'JA' = '&lt;kontroll&gt;'
and '&lt;project&gt;' = '&lt;kontrollproj&gt;'
group by a.account, a.dim_1, a.dim_3, a.dim_4, a.dim_5, a.dim_7
having sum(a.amount) != '0.000'
) X 
join aglrelvalue b on b.client = '&lt;client&gt;' and b.attribute_id = 'B0' and x.dim_2 between b.att_val_from and b.att_val_to and b.rel_attr_id = 'ZA' 
join aglrelvalue c on c.client = b.client and c.attribute_id = 'ZA' and c.att_value = b.rel_value and c.rel_attr_id = 'ZD'
) y
group by y.account, y.dim_1, y.dim_2, y.dim_3, y.dim_4, y.dim_5, y.dim_6, y.dim_7, y.no
order by no</t>
  </si>
  <si>
    <t>Bokföringsunderlag för kapitalkonton (29xx)</t>
  </si>
  <si>
    <t>Balanskontroll:</t>
  </si>
  <si>
    <t>EXEMPEL AVSLUT</t>
  </si>
  <si>
    <t>Urval vid avslut</t>
  </si>
  <si>
    <t>konto</t>
  </si>
  <si>
    <t>Proj</t>
  </si>
  <si>
    <t>MP dim6</t>
  </si>
  <si>
    <t>Text</t>
  </si>
  <si>
    <t>Avslutas</t>
  </si>
  <si>
    <t>Avslut proj 76454*</t>
  </si>
  <si>
    <t>Avslut proj 24166*</t>
  </si>
  <si>
    <t>Avslut proj 76082*</t>
  </si>
  <si>
    <t>Avslut proj 23356*</t>
  </si>
  <si>
    <t>Avslut proj 71295*</t>
  </si>
  <si>
    <t>Teckenvändning 8992
Resultatkonton</t>
  </si>
  <si>
    <t>Teckenvändning 8992
Periodiseringskonton</t>
  </si>
  <si>
    <r>
      <t>sql select '8992' as account, a.dim_1 as dim_1, '&lt;project&gt;000' as dim_2, '' as dim_3, '' as dim_4, '' as dim_5, '72' as dim_6, '' as dim_7, sum(a.amount)</t>
    </r>
    <r>
      <rPr>
        <b/>
        <i/>
        <sz val="11"/>
        <color theme="9" tint="-0.249977111117893"/>
        <rFont val="Calibri"/>
        <family val="2"/>
        <scheme val="minor"/>
      </rPr>
      <t>*-1</t>
    </r>
    <r>
      <rPr>
        <sz val="11"/>
        <color theme="1"/>
        <rFont val="Calibri"/>
        <family val="2"/>
        <scheme val="minor"/>
      </rPr>
      <t xml:space="preserve"> as amount
from agltransact a
where a.client = '&lt;client&gt;'
and a.period between '&lt;year&gt;00' and '&lt;period&gt;'
and a.account between '3000' and '99999'
and a.dim_2 like '&lt;project&gt;%'
and 'JA' = '&lt;kontroll&gt;'
and '&lt;project&gt;' = '&lt;kontrollproj&gt;'
group by a.dim_1
having sum(a.amount) != '0.000'
UNION
select x.account as account, x.dim_1 as dim_1, c.rel_value as dim_2, x.dim_3 as dim_3, x.dim_4 as dim_4, x.dim_5 as dim_5, x.dim_6 as dim_6, x.dim_7 as dun_7, x.amount as amount
from (
select '8992' as account, a.dim_1, '&lt;project&gt;000' as dim_2, '' as dim_3, '' as dim_4, '' as dim_5, '72' as dim_6, '' as dim_7, sum(a.amount) as amount
from agltransact a
where a.client = '&lt;client&gt;'
and a.period between '&lt;year&gt;00' and '&lt;period&gt;'
and a.account between '3000' and '99999'
and a.dim_2 like '&lt;project&gt;%'
and 'JA' = '&lt;kontroll&gt;'
and '&lt;project&gt;' = '&lt;kontrollproj&gt;'
group by a.dim_1
having sum(a.amount) != '0.000'
) X 
join aglrelvalue b on b.client = '&lt;client&gt;' and b.attribute_id = 'B0' and x.dim_2 between b.att_val_from and b.att_val_to and b.rel_attr_id = 'ZA' 
join aglrelvalue c on c.client = b.client and c.attribute_id = 'ZA' and c.att_value = b.rel_value and c.rel_attr_id = 'ZD'</t>
    </r>
  </si>
  <si>
    <r>
      <t>sql select '8992' as account, a.dim_1 as dim_1, '&lt;project&gt;000' as dim_2, '' as dim_3, '' as dim_4, '' as dim_5, '72' as dim_6, '' as dim_7, sum(a.amount) as amount
from agltransact a
where a.client = '&lt;client&gt;'
and a.period between '&lt;year&gt;00' and '&lt;period&gt;'
and a.account between '3000' and '99999'
and a.dim_2 like '&lt;project&gt;%'
and 'JA' = '&lt;kontroll&gt;'
and '&lt;project&gt;' = '&lt;kontrollproj&gt;'
group by a.dim_1
having sum(a.amount) != '0.000'
UNION
select x.account as account, x.dim_1 as dim_1, c.rel_value as dim_2, x.dim_3 as dim_3, x.dim_4 as dim_4, x.dim_5 as dim_5, x.dim_6 as dim_6, x.dim_7 as dun_7, x.amount as amount
from (
select '8992' as account, a.dim_1, '&lt;project&gt;000' as dim_2, '' as dim_3, '' as dim_4, '' as dim_5, '72' as dim_6, '' as dim_7, sum(a.amount)</t>
    </r>
    <r>
      <rPr>
        <b/>
        <i/>
        <sz val="11"/>
        <color theme="5" tint="-0.249977111117893"/>
        <rFont val="Calibri"/>
        <family val="2"/>
        <scheme val="minor"/>
      </rPr>
      <t>*-1</t>
    </r>
    <r>
      <rPr>
        <sz val="11"/>
        <color theme="1"/>
        <rFont val="Calibri"/>
        <family val="2"/>
        <scheme val="minor"/>
      </rPr>
      <t xml:space="preserve"> as amount
from agltransact a
where a.client = '&lt;client&gt;'
and a.period between '&lt;year&gt;00' and '&lt;period&gt;'
and a.account between '3000' and '99999'
and a.dim_2 like '&lt;project&gt;%'
and 'JA' = '&lt;kontroll&gt;'
and '&lt;project&gt;' = '&lt;kontrollproj&gt;'
group by a.dim_1
having sum(a.amount) != '0.000'
) X 
join aglrelvalue b on b.client = '&lt;client&gt;' and b.attribute_id = 'B0' and x.dim_2 between b.att_val_from and b.att_val_to and b.rel_attr_id = 'ZA' 
join aglrelvalue c on c.client = b.client and c.attribute_id = 'ZA' and c.att_value = b.rel_value and c.rel_attr_id = 'ZD'</t>
    </r>
  </si>
  <si>
    <t>A9</t>
  </si>
  <si>
    <t>Projnr-koll</t>
  </si>
  <si>
    <t>M42</t>
  </si>
  <si>
    <t>Kontroll att fliken är laddad</t>
  </si>
  <si>
    <t>"=OM(VÄNSTER(E42;5)=HÖGER(L42;5);"0";1)"</t>
  </si>
  <si>
    <t>”=OM(I24&gt;0;"Projnr-fel";"")”</t>
  </si>
  <si>
    <t>E26</t>
  </si>
  <si>
    <t>Rödmarkerar om ej laddad flik</t>
  </si>
  <si>
    <t>C26-E27</t>
  </si>
  <si>
    <t>Formateringar och felkoder för kontroll att flik är laddad</t>
  </si>
  <si>
    <t>Kontrollerat projekt</t>
  </si>
  <si>
    <t>Innevarande bokföringsperiod</t>
  </si>
  <si>
    <r>
      <t xml:space="preserve">sql union
select b.rel_value as account, a.dim_1 as dim_1, '&lt;project&gt;000' as dim_2, a.dim_3 as dim_3, a.dim_4 as dim_4, a.dim_5 as dim_5, a.dim_6 as dim_6, a.dim_7 as dim_7, sum(a.amount) as amount
from agltransact a 
join aglrelvalue b on b.client = a.client and b.attribute_id = 'A0' and b.rel_attr_id = 'PR' and b.att_value = a.account </t>
    </r>
    <r>
      <rPr>
        <b/>
        <i/>
        <sz val="11"/>
        <color theme="9" tint="-0.249977111117893"/>
        <rFont val="Calibri"/>
        <family val="2"/>
        <scheme val="minor"/>
      </rPr>
      <t>and b.rel_value not like '332%'</t>
    </r>
    <r>
      <rPr>
        <sz val="11"/>
        <color theme="1"/>
        <rFont val="Calibri"/>
        <family val="2"/>
        <scheme val="minor"/>
      </rPr>
      <t xml:space="preserve">
where a.client = '&lt;client&gt;'
and a.period between '&lt;year&gt;00' and '&lt;period&gt;'
and a.account in ('2381','2386','2383','23961','23951')
and a.dim_2 like '&lt;project&gt;%'
and a.dim_2 not like '8%'
and 'JA' = '&lt;kontroll&gt;'
and '&lt;project&gt;' = '&lt;kontrollproj&gt;'
group by b.rel_value, a.dim_1, a.dim_3, a.dim_4, a.dim_5, a.dim_6, a.dim_7
having sum(a.amount) != '0.000'
</t>
    </r>
  </si>
  <si>
    <t>Ändringar april/juni-21 /AnitaO</t>
  </si>
  <si>
    <t>Är IB-period upplagd och spärrad?</t>
  </si>
  <si>
    <t>A.    Ange projekt och period för avslut:</t>
  </si>
  <si>
    <t xml:space="preserve">B.  Ladda kontroller </t>
  </si>
  <si>
    <r>
      <t>&gt;&gt;&gt;&gt;Ladda kontroller; välj Unit4 Excelerator &gt; Ladda &gt;</t>
    </r>
    <r>
      <rPr>
        <b/>
        <sz val="12"/>
        <color rgb="FFFFFF00"/>
        <rFont val="Calibri"/>
        <family val="2"/>
        <scheme val="minor"/>
      </rPr>
      <t xml:space="preserve"> AKTIVT</t>
    </r>
    <r>
      <rPr>
        <b/>
        <sz val="12"/>
        <color theme="0"/>
        <rFont val="Calibri"/>
        <family val="2"/>
        <scheme val="minor"/>
      </rPr>
      <t xml:space="preserve"> blad</t>
    </r>
  </si>
  <si>
    <t>Tömda saldon på spärrade kostnadsställen (med aktuellt proj)?</t>
  </si>
  <si>
    <t>Är saldot på kontona för kontraktsmedel (12292-12296,12298) noll (0)?</t>
  </si>
  <si>
    <t>A34</t>
  </si>
  <si>
    <t>Uteslut kto 1229*. Är OK om bokföring finns i perioden om syftet är nollställning av saldo, vilket kontrolleras under annan punkt.</t>
  </si>
  <si>
    <t>SQL select min (x.result) as result 
from (
select 'OK' as result  
where not exists (select 1 from agltransact a 
	join acrperiod b on b.client = a.client and b.period_id = 'GL' and b.status in ('N','P') and b.period = a.period
where a.client = '&lt;client&gt;' and (a.account&lt;'1229' or a.account&gt;'12299') and a.dim_2 like '&lt;project&gt;%'
and a.period &gt;= '&lt;year&gt;00')
union 
select 'Nej' as result  
where exists (select 1 from agltransact a 
	join acrperiod b on b.client = a.client and b.period_id = 'GL' and b.status in ('N','P') and b.period = a.period
where a.client = '&lt;client&gt;' and (a.account&lt;'1229' or a.account&gt;'12299') and a.dim_2 like '&lt;project&gt;%'
and a.period &gt;= '&lt;year&gt;00')
) x</t>
  </si>
  <si>
    <r>
      <t xml:space="preserve">SQL select min (x.result) as result 
from (
select 'OK' as result  
where not exists (select 1 from agltransact a 
	join acrperiod b on b.client = a.client and b.period_id = 'GL' and b.status in ('N','P') and b.period = a.period
where a.client = '&lt;client&gt;' </t>
    </r>
    <r>
      <rPr>
        <sz val="11"/>
        <color theme="9" tint="-0.249977111117893"/>
        <rFont val="Calibri"/>
        <family val="2"/>
        <scheme val="minor"/>
      </rPr>
      <t>and (a.account&lt;'1229' or a.account&gt;'12299')</t>
    </r>
    <r>
      <rPr>
        <sz val="11"/>
        <color theme="1"/>
        <rFont val="Calibri"/>
        <family val="2"/>
        <scheme val="minor"/>
      </rPr>
      <t xml:space="preserve"> and a.dim_2 like '&lt;project&gt;%'
and a.period &gt;= '&lt;year&gt;00')
union 
select 'Nej' as result  
where exists (select 1 from agltransact a 
	join acrperiod b on b.client = a.client and b.period_id = 'GL' and b.status in ('N','P') and b.period = a.period
where a.client = '&lt;client&gt;' </t>
    </r>
    <r>
      <rPr>
        <sz val="11"/>
        <color theme="9" tint="-0.249977111117893"/>
        <rFont val="Calibri"/>
        <family val="2"/>
        <scheme val="minor"/>
      </rPr>
      <t>and (a.account&lt;'1229' or a.account&gt;'12299')</t>
    </r>
    <r>
      <rPr>
        <sz val="11"/>
        <color theme="1"/>
        <rFont val="Calibri"/>
        <family val="2"/>
        <scheme val="minor"/>
      </rPr>
      <t xml:space="preserve"> and a.dim_2 like '&lt;project&gt;%'
and a.period &gt;= '&lt;year&gt;00')
) x</t>
    </r>
  </si>
  <si>
    <t>3) Försäkra dig om att period för bokföring är korrekt (hämtas från "Steg 1 - kontroller")</t>
  </si>
  <si>
    <t>2) Kontrollera att raden "OK att bokföra" =JA och att kontrollerna  inte signalerar något fel</t>
  </si>
  <si>
    <t>Här sammanställs bokföringsunderlaget från de tre "Underlags-flikarna" - vilket ger den samlade bokföringen för avslut av projektet.</t>
  </si>
  <si>
    <t>Om nej: skicka mail om detta till: projektekonomi@slu.se. Ange "Projektavslut utan kontrakt" som ämne. Ange också vilket projekt (projektkod och namn) som ni önskar avsluta.</t>
  </si>
  <si>
    <t>M43</t>
  </si>
  <si>
    <t>OM(VÄNSTER(E43;3)="999";0;OM(VÄNSTER(E43;5)=EXTEXT(L43;16;5);"0";1))</t>
  </si>
  <si>
    <t>OM(VÄNSTER(E43;3)="999";0;OM(VÄNSTER(E43;5)=HÖGER(L43;5);"0";1))</t>
  </si>
  <si>
    <t>Ändrat så att kollen funkar även vid avslut av 7-ställig kod, t ex i 44-serien</t>
  </si>
  <si>
    <t>Avser detta ett projekt finansierat av bidrag/uppdrag</t>
  </si>
  <si>
    <t>setparameter</t>
  </si>
  <si>
    <t>&lt;hproj_text&gt;</t>
  </si>
  <si>
    <t>SELECT  description as hproj_text FROM agldimvalue WHERE client = '&lt;client&gt;' AND attribute_id = 'TD' AND dim_value = '&lt;project&gt;'</t>
  </si>
  <si>
    <t>Projekttitel:</t>
  </si>
  <si>
    <t>Kontroller inför projektavslut:</t>
  </si>
  <si>
    <t>avslutas genom att institutionen mejlar in projektnummer och projektnamnet till projektekonomi@slu.se . Ange "Projektavslut utan kontrakt" i ämnesrubriken.</t>
  </si>
  <si>
    <t>Om kontrollrutan visar "FEL" och rödmarkeras, har någon kontroll fallit ut negativt och ingen bokföring kan utföras innan detta korrigerats. Se fliken "Steg 1".</t>
  </si>
  <si>
    <t>*Avser detta ett projekt på HPROJ5-nivå</t>
  </si>
  <si>
    <t>sql select min (x.result) as result from (
select 'OK' as result
where exists (select 1 from aglrelvalue a
where a.client='&lt;client&gt;'
and a.attribute_id='B0' and '&lt;project&gt;'=a.rel_value and a.rel_attr_id='TD')
union
select 'Nej' as result
where not exists (select 1 from aglrelvalue a
where a.client='&lt;client&gt;'
and a.attribute_id='B0' and '&lt;project&gt;'=a.rel_value and a.rel_attr_id='TD')
) x</t>
  </si>
  <si>
    <t>query, 9</t>
  </si>
  <si>
    <t>columns, 9</t>
  </si>
  <si>
    <t>detail, 9</t>
  </si>
  <si>
    <t>Angiven kod avser ett projekt (ej delprojekt eller grupp av projekt)</t>
  </si>
  <si>
    <t xml:space="preserve">Denna blankett används för att avsluta projekt med kontrakt, d v s de projekt som är upplagda centralt i SLUs projektregister. Anslagsfinansierade projekt </t>
  </si>
  <si>
    <t>sql select a.account as account, a.dim_1 as dim_1, Left('&lt;project&gt;000',8) as dim_2, a.dim_3 as dim_3, a.dim_4 as dim_4, a.dim_5 as dim_5, a.dim_6 as dim_6, a.dim_7 as dim_7, sum(a.amount)*-1 as amount
from agltransact a
where a.client = '&lt;client&gt;'
and a.period between '&lt;year&gt;00' and '&lt;period&gt;'
and a.account in ('2381','2386','2383','23961','23951')
and a.dim_2 like '&lt;project&gt;%'
and 'JA' = '&lt;kontroll&gt;'
and '&lt;project&gt;' = '&lt;kontrollproj&gt;'
group by a.account, a.dim_1, a.dim_3, a.dim_4, a.dim_5, a.dim_6, a.dim_7
having sum(a.amount) != '0.000'
union
select b.rel_value as account, a.dim_1 as dim_1, Left('&lt;project&gt;000',8) as dim_2, a.dim_3 as dim_3, a.dim_4 as dim_4, a.dim_5 as dim_5, a.dim_6 as dim_6, a.dim_7 as dim_7, sum(a.amount) as amount
from agltransact a 
join aglrelvalue b on b.client = a.client and b.attribute_id = 'A0' and b.rel_attr_id = 'PR' and b.att_value = a.account and b.rel_value like '332%'
where a.client = '&lt;client&gt;'
and a.period between '&lt;year&gt;00' and '&lt;period&gt;'
and a.account in ('23961','23951')
and a.dim_2 like '&lt;project&gt;%'
and a.dim_2 like '8%'
and 'JA' = '&lt;kontroll&gt;'
and '&lt;project&gt;' = '&lt;kontrollproj&gt;'
group by b.rel_value, a.dim_1, a.dim_3, a.dim_4, a.dim_5, a.dim_6, a.dim_7
having sum(a.amount) != '0.000'
union
select b.rel_value as account, a.dim_1 as dim_1, Left('&lt;project&gt;000',8) as dim_2, a.dim_3 as dim_3, a.dim_4 as dim_4, a.dim_5 as dim_5, a.dim_6 as dim_6, a.dim_7 as dim_7, sum(a.amount) as amount
from agltransact a 
join aglrelvalue b on b.client = a.client and b.attribute_id = 'A0' and b.rel_attr_id = 'PR' and b.att_value = a.account 
where a.client = '&lt;client&gt;'
and a.period between '&lt;year&gt;00' and '&lt;period&gt;'
and a.account in ('2381','2386','2383')
and a.dim_2 like '&lt;project&gt;%'
and a.dim_2 like '8%'
and 'JA' = '&lt;kontroll&gt;'
and '&lt;project&gt;' = '&lt;kontrollproj&gt;'
group by b.rel_value, a.dim_1, a.dim_3, a.dim_4, a.dim_5, a.dim_6, a.dim_7
having sum(a.amount) != '0.000'
union
select b.rel_value as account, a.dim_1 as dim_1, Left('&lt;project&gt;000',8) as dim_2, a.dim_3 as dim_3, a.dim_4 as dim_4, a.dim_5 as dim_5, a.dim_6 as dim_6, a.dim_7 as dim_7, sum(a.amount) as amount
from agltransact a 
join aglrelvalue b on b.client = a.client and b.attribute_id = 'A0' and b.rel_attr_id = 'PR' and b.att_value = a.account  and b.rel_value not like '332%'
where a.client = '&lt;client&gt;'
and a.period between '&lt;year&gt;00' and '&lt;period&gt;'
and a.account in ('2381','2386','2383','23961','23951')
and a.dim_2 like '&lt;project&gt;%'
and a.dim_2 not like '8%'
and 'JA' = '&lt;kontroll&gt;'
and '&lt;project&gt;' = '&lt;kontrollproj&gt;'
group by b.rel_value, a.dim_1, a.dim_3, a.dim_4, a.dim_5, a.dim_6, a.dim_7
having sum(a.amount) != '0.000'</t>
  </si>
  <si>
    <t xml:space="preserve">sql select '8992' as account, a.dim_1, Left('&lt;project&gt;000',8) as dim_2, '' as dim_3, '' as dim_4, '' as dim_5, '72' as dim_6, '' as dim_7, sum(a.amount)*-1 as amount
from agltransact a 
where a.client = '&lt;client&gt;'
and a.period between '&lt;year&gt;00' and '&lt;period&gt;'
and a.account in ('2381','2386','2383','23961','23951')
and a.dim_2 like '&lt;project&gt;%'
and 'JA' = '&lt;kontroll&gt;'
and '&lt;project&gt;' = '&lt;kontrollproj&gt;'
group by a.dim_1, a.dim_3, a.dim_4, a.dim_5, a.dim_6, a.dim_7
having sum(a.amount) != '0.000'
UNION
select x.account as account, x.dim_1 as dim_1, c.rel_value as dim_2, x.dim_3 as dim_3, x.dim_4 as dim_4, x.dim_5 as dim_5, x.dim_6 as dim_6, x.dim_7 as dun_7, x.amount as amount
from (
select '8992' as account, a.dim_1, Left('&lt;project&gt;000',8) as dim_2, '' as dim_3, '' as dim_4, '' as dim_5, '72' as dim_6, '' as dim_7, sum(a.amount) as amount
from agltransact a
where a.client = '&lt;client&gt;'
and a.period between '&lt;year&gt;00' and '&lt;period&gt;'
and a.account in ('2381','2386','2383','23961','23951')
and a.dim_2 like '&lt;project&gt;%'
and 'JA' = '&lt;kontroll&gt;'
and '&lt;project&gt;' = '&lt;kontrollproj&gt;'
group by a.dim_1
having sum(a.amount) != '0.000'
) X 
join aglrelvalue b on b.client = '&lt;client&gt;' and b.attribute_id = 'B0' and x.dim_2 between b.att_val_from and b.att_val_to and b.rel_attr_id = 'ZA' 
join aglrelvalue c on c.client = b.client and c.attribute_id = 'ZA' and c.att_value = b.rel_value and c.rel_attr_id = 'ZD'
</t>
  </si>
  <si>
    <t>sql select '8992' as account, a.dim_1 as dim_1,Left('&lt;project&gt;000',8) as dim_2, '' as dim_3, '' as dim_4, '' as dim_5, '72' as dim_6, '' as dim_7, sum(a.amount)*-1 as amount
from agltransact a
where a.client = '&lt;client&gt;'
and a.period between '&lt;year&gt;00' and '&lt;period&gt;'
and a.account between '3000' and '99999'
and a.dim_2 like '&lt;project&gt;%'
and 'JA' = '&lt;kontroll&gt;'
and '&lt;project&gt;' = '&lt;kontrollproj&gt;'
group by a.dim_1
having sum(a.amount) != '0.000'
UNION
select x.account as account, x.dim_1 as dim_1, c.rel_value as dim_2, x.dim_3 as dim_3, x.dim_4 as dim_4, x.dim_5 as dim_5, x.dim_6 as dim_6, x.dim_7 as dun_7, x.amount as amount
from (
select '8992' as account, a.dim_1, Left('&lt;project&gt;000',8) as dim_2, '' as dim_3, '' as dim_4, '' as dim_5, '72' as dim_6, '' as dim_7, sum(a.amount) as amount
from agltransact a
where a.client = '&lt;client&gt;'
and a.period between '&lt;year&gt;00' and '&lt;period&gt;'
and a.account between '3000' and '99999'
and a.dim_2 like '&lt;project&gt;%'
and 'JA' = '&lt;kontroll&gt;'
and '&lt;project&gt;' = '&lt;kontrollproj&gt;'
group by a.dim_1
having sum(a.amount) != '0.000'
) X 
join aglrelvalue b on b.client = '&lt;client&gt;' and b.attribute_id = 'B0' and x.dim_2 between b.att_val_from and b.att_val_to and b.rel_attr_id = 'ZA' 
join aglrelvalue c on c.client = b.client and c.attribute_id = 'ZA' and c.att_value = b.rel_value and c.rel_attr_id = 'ZD'</t>
  </si>
  <si>
    <t>sql union select x.account as account, x.dim_1 as dim_1, c.rel_value as dim_2, x.dim_3 as dim_3, x.dim_4 as dim_4, x.dim_5 as dim_5, x.dim_6 as dim_6, x.dim_7 as dim_7, x.amount as amount
from (
select '2975' as account
, a.dim_1, Left('&lt;project&gt;000',8) as dim_2, a.dim_3, a.dim_4, a.dim_5, '72' as dim_6, a.dim_7, sum(a.amount) as amount
from agltransact a
where a.client = '&lt;client&gt;'
and a.period between '&lt;year&gt;00' and '&lt;period&gt;'
and a.account in ('2990','2992','2975')
and a.dim_2 like '&lt;project&gt;%'
and 'JA' = '&lt;kontroll&gt;'
and '&lt;project&gt;' = '&lt;kontrollproj&gt;'
group by a.account, a.dim_1, a.dim_3, a.dim_4, a.dim_5, a.dim_7
having sum(a.amount) != '0.000'
) X 
join aglrelvalue b on b.client = '&lt;client&gt;' and b.attribute_id = 'B0' and x.dim_2 between b.att_val_from and b.att_val_to and b.rel_attr_id = 'ZA' 
join aglrelvalue c on c.client = b.client and c.attribute_id = 'ZA' and c.att_value = b.rel_value and c.rel_attr_id = 'ZD'
) y
group by y.account, y.dim_1, y.dim_2, y.dim_3, y.dim_4, y.dim_5, y.dim_6, y.dim_7</t>
  </si>
  <si>
    <t>sql select '8992' as account, a.dim_1 as dim_1,Left('&lt;project&gt;000',8) as dim_2, '' as dim_3, '' as dim_4, '' as dim_5, '72' as dim_6, '' as dim_7, sum(a.amount) as amount
from agltransact a
where a.client = '&lt;client&gt;'
and a.period between '&lt;year&gt;00' and '&lt;period&gt;'
and a.account between '3000' and '99999'
and a.dim_2 like '&lt;project&gt;%'
and 'JA' = '&lt;kontroll&gt;'
and '&lt;project&gt;' = '&lt;kontrollproj&gt;'
group by a.dim_1
having sum(a.amount) != '0.000'
UNION
select x.account as account, x.dim_1 as dim_1, c.rel_value as dim_2, x.dim_3 as dim_3, x.dim_4 as dim_4, x.dim_5 as dim_5, x.dim_6 as dim_6, x.dim_7 as dun_7, x.amount as amount
from (
select '8992' as account, a.dim_1, Left('&lt;project&gt;000',8) as dim_2, '' as dim_3, '' as dim_4, '' as dim_5, '72' as dim_6, '' as dim_7, sum(a.amount)*-1 as amount
from agltransact a
where a.client = '&lt;client&gt;'
and a.period between '&lt;year&gt;00' and '&lt;period&gt;'
and a.account between '3000' and '99999'
and a.dim_2 like '&lt;project&gt;%'
and 'JA' = '&lt;kontroll&gt;'
and '&lt;project&gt;' = '&lt;kontrollproj&gt;'
group by a.dim_1
having sum(a.amount) != '0.000'
) X 
join aglrelvalue b on b.client = '&lt;client&gt;' and b.attribute_id = 'B0' and x.dim_2 between b.att_val_from and b.att_val_to and b.rel_attr_id = 'ZA' 
join aglrelvalue c on c.client = b.client and c.attribute_id = 'ZA' and c.att_value = b.rel_value and c.rel_attr_id = 'ZD'</t>
  </si>
  <si>
    <t>sql select a.account as account, a.dim_1 as dim_1, Left('&lt;project&gt;000',8) as dim_2, a.dim_3 as dim_3, a.dim_4 as dim_4, a.dim_5 as dim_5, a.dim_6 as dim_6, a.dim_7 as dim_7, sum(a.amount)*-1 as amount
from agltransact a
where a.client = '&lt;client&gt;'
and a.period between '&lt;year&gt;00' and '&lt;period&gt;'
and a.account in ('2381','2386','2383','23961','23951')
and a.dim_2 like '&lt;project&gt;%'
and 'JA' = '&lt;kontroll&gt;'
and '&lt;project&gt;' = '&lt;kontrollproj&gt;'
group by a.account, a.dim_1, a.dim_3, a.dim_4, a.dim_5, a.dim_6, a.dim_7
having sum(a.amount) != '0.000'</t>
  </si>
  <si>
    <t>sql union
select b.rel_value as account, a.dim_1 as dim_1, Left('&lt;project&gt;000',8) as dim_2, a.dim_3 as dim_3, a.dim_4 as dim_4, a.dim_5 as dim_5, a.dim_6 as dim_6, a.dim_7 as dim_7, sum(a.amount) as amount
from agltransact a 
join aglrelvalue b on b.client = a.client and b.attribute_id = 'A0' and b.rel_attr_id = 'PR' and b.att_value = a.account and b.rel_value like '332%'
where a.client = '&lt;client&gt;'
and a.period between '&lt;year&gt;00' and '&lt;period&gt;'
and a.account in ('23961','23951')
and a.dim_2 like '&lt;project&gt;%'
and a.dim_2 like '8%'
and 'JA' = '&lt;kontroll&gt;'
and '&lt;project&gt;' = '&lt;kontrollproj&gt;'
group by b.rel_value, a.dim_1, a.dim_3, a.dim_4, a.dim_5, a.dim_6, a.dim_7
having sum(a.amount) != '0.000'
union
select b.rel_value as account, a.dim_1 as dim_1, Left('&lt;project&gt;000',8) as dim_2, a.dim_3 as dim_3, a.dim_4 as dim_4, a.dim_5 as dim_5, a.dim_6 as dim_6, a.dim_7 as dim_7, sum(a.amount) as amount
from agltransact a 
join aglrelvalue b on b.client = a.client and b.attribute_id = 'A0' and b.rel_attr_id = 'PR' and b.att_value = a.account and b.rel_value like '334%'
where a.client = '&lt;client&gt;'
and a.period between '&lt;year&gt;00' and '&lt;period&gt;'
and a.account in ('2381','2386','2383')
and a.dim_2 like '&lt;project&gt;%'
and a.dim_2 like '8%'
and 'JA' = '&lt;kontroll&gt;'
and '&lt;project&gt;' = '&lt;kontrollproj&gt;'
group by b.rel_value, a.dim_1, a.dim_3, a.dim_4, a.dim_5, a.dim_6, a.dim_7
having sum(a.amount) != '0.000'</t>
  </si>
  <si>
    <t>sql union
select b.rel_value as account, a.dim_1 as dim_1, Left('&lt;project&gt;000',8) as dim_2, a.dim_3 as dim_3, a.dim_4 as dim_4, a.dim_5 as dim_5, a.dim_6 as dim_6, a.dim_7 as dim_7, sum(a.amount) as amount
from agltransact a 
join aglrelvalue b on b.client = a.client and b.attribute_id = 'A0' and b.rel_attr_id = 'PR' and b.att_value = a.account and b.rel_value not like '332%'
where a.client = '&lt;client&gt;'
and a.period between '&lt;year&gt;00' and '&lt;period&gt;'
and a.account in ('2381','2386','2383','23961','23951')
and a.dim_2 like '&lt;project&gt;%'
and a.dim_2 not like '8%'
and 'JA' = '&lt;kontroll&gt;'
and '&lt;project&gt;' = '&lt;kontrollproj&gt;'
group by b.rel_value, a.dim_1, a.dim_3, a.dim_4, a.dim_5, a.dim_6, a.dim_7
having sum(a.amount) != '0.000'</t>
  </si>
  <si>
    <t>Underlag laddat: 2021-09-02 14:12:31</t>
  </si>
  <si>
    <t>Underlag laddat: 2021-09-02 14:12:32</t>
  </si>
  <si>
    <t>Underlag laddat: 2021-09-02 14:12:43</t>
  </si>
  <si>
    <t>Om nej: Du försöker göra ett otillåtet projektavslut. Kontrollera att du angett ett (1) projekt, ej delprojekt eller grupp av projekt</t>
  </si>
  <si>
    <t>Om nej:   Belopp enl kontraktet är ännu inte inbetalat. Detta måste utredas. För hjälp att  boka bort fordran, skicka mail till projektekonomi@slu.se.</t>
  </si>
  <si>
    <t>*Tömda saldon på övriga balanskonton?</t>
  </si>
  <si>
    <t>Tömda saldon på 14xx-konton?</t>
  </si>
  <si>
    <t>Om nej: kontrollera projektets saldo på konton i 14-serien och gör omföring så att saldot blir noll innan projektavslut</t>
  </si>
  <si>
    <t>SQL select min (x.result) as result 
from (
select 'OK' as result  
where not exists 
	(
	select a.account, a.dim_1, a.dim_2, a.dim_3, a.dim_4, a.dim_5, a.dim_6, a.dim_7, sum(a.amount) as amount 
	from agltransact a 
	join acrclient b on b.client = a.client 
	where a.client = '&lt;client&gt;' and a.period between '&lt;year&gt;00' and b.curr_period and a.dim_2 like '&lt;project&gt;%' and a.account like '14%'
	group by a.account, a.dim_1, a.dim_2, a.dim_3, a.dim_4, a.dim_5, a.dim_6, a.dim_7
	having sum(a.amount) != '0.000'
	)
union
select 'Nej' as result  
where exists 
	(
	select a.account, a.dim_1, a.dim_2, a.dim_3, a.dim_4, a.dim_5, a.dim_6, a.dim_7, sum(a.amount) as amount 
	from agltransact a 
	join acrclient b on b.client = a.client 
	where a.client = '&lt;client&gt;' and a.period between '&lt;year&gt;00' and b.curr_period and a.dim_2 like '&lt;project&gt;%' and a.account like '14%'
	group by a.account, a.dim_1, a.dim_2, a.dim_3, a.dim_4, a.dim_5, a.dim_6, a.dim_7
	having sum(a.amount) != '0.000' 
	)
) x</t>
  </si>
  <si>
    <t>Functional trees. Rambidrag inom utlysningen "Biol</t>
  </si>
  <si>
    <t>Nej</t>
  </si>
  <si>
    <t>query, 10</t>
  </si>
  <si>
    <t>columns, 10</t>
  </si>
  <si>
    <t>detail, 10</t>
  </si>
  <si>
    <t>Kontroller gjorda: 2022-11-03 14:03:34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</si>
</sst>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_ ;[Red]\-#,##0.00\ "/>
    <numFmt numFmtId="165" formatCode="yyyy/mm/dd;@"/>
    <numFmt numFmtId="166" formatCode="ddhhmmss"/>
  </numFmts>
  <fonts count="4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color rgb="FF0070C0"/>
      <name val="Calibri"/>
      <family val="2"/>
      <scheme val="minor"/>
    </font>
    <font>
      <sz val="8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rgb="FFFFFF00"/>
      <name val="Calibri"/>
      <family val="2"/>
      <scheme val="minor"/>
    </font>
    <font>
      <b/>
      <sz val="13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8"/>
      <color theme="1"/>
      <name val="Arial Black"/>
      <family val="2"/>
    </font>
    <font>
      <sz val="10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Arial"/>
      <family val="2"/>
    </font>
    <font>
      <sz val="9"/>
      <name val="Arial"/>
      <family val="2"/>
    </font>
    <font>
      <sz val="11"/>
      <name val="Times New Roman"/>
      <family val="1"/>
    </font>
    <font>
      <sz val="11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i/>
      <sz val="11"/>
      <color theme="9"/>
      <name val="Calibri"/>
      <family val="2"/>
      <scheme val="minor"/>
    </font>
    <font>
      <b/>
      <i/>
      <sz val="11"/>
      <color theme="9" tint="0.39997558519241921"/>
      <name val="Calibri"/>
      <family val="2"/>
      <scheme val="minor"/>
    </font>
    <font>
      <b/>
      <i/>
      <sz val="11"/>
      <color theme="9" tint="-0.249977111117893"/>
      <name val="Calibri"/>
      <family val="2"/>
      <scheme val="minor"/>
    </font>
    <font>
      <b/>
      <i/>
      <sz val="11"/>
      <color theme="5" tint="-0.249977111117893"/>
      <name val="Calibri"/>
      <family val="2"/>
      <scheme val="minor"/>
    </font>
    <font>
      <sz val="11"/>
      <color theme="1"/>
      <name val="Times New Roman"/>
      <family val="1"/>
    </font>
    <font>
      <sz val="11"/>
      <color theme="9" tint="-0.249977111117893"/>
      <name val="Calibri"/>
      <family val="2"/>
      <scheme val="minor"/>
    </font>
    <font>
      <i/>
      <sz val="9"/>
      <color theme="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C7CE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8" tint="-0.249977111117893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indexed="64"/>
      </bottom>
      <diagonal/>
    </border>
    <border>
      <left style="double">
        <color rgb="FF3F3F3F"/>
      </left>
      <right style="double">
        <color rgb="FF3F3F3F"/>
      </right>
      <top/>
      <bottom style="double">
        <color rgb="FF3F3F3F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9" fillId="5" borderId="0" applyNumberFormat="0" applyBorder="0" applyAlignment="0" applyProtection="0"/>
    <xf numFmtId="0" fontId="13" fillId="0" borderId="0" applyNumberFormat="0" applyFill="0" applyBorder="0" applyAlignment="0" applyProtection="0"/>
    <xf numFmtId="0" fontId="22" fillId="0" borderId="0"/>
    <xf numFmtId="0" fontId="24" fillId="12" borderId="18" applyNumberFormat="0" applyAlignment="0" applyProtection="0"/>
    <xf numFmtId="0" fontId="23" fillId="13" borderId="19" applyNumberFormat="0" applyFont="0" applyAlignment="0" applyProtection="0"/>
  </cellStyleXfs>
  <cellXfs count="141">
    <xf numFmtId="0" fontId="0" fillId="0" borderId="0" xfId="0"/>
    <xf numFmtId="0" fontId="2" fillId="0" borderId="0" xfId="0" applyFont="1"/>
    <xf numFmtId="164" fontId="0" fillId="0" borderId="0" xfId="0" applyNumberFormat="1"/>
    <xf numFmtId="0" fontId="1" fillId="0" borderId="0" xfId="0" applyFont="1" applyAlignment="1">
      <alignment horizontal="center"/>
    </xf>
    <xf numFmtId="0" fontId="3" fillId="0" borderId="0" xfId="0" applyFont="1"/>
    <xf numFmtId="0" fontId="1" fillId="2" borderId="1" xfId="0" applyFont="1" applyFill="1" applyBorder="1" applyAlignment="1">
      <alignment horizontal="left"/>
    </xf>
    <xf numFmtId="0" fontId="1" fillId="0" borderId="0" xfId="0" applyFont="1"/>
    <xf numFmtId="0" fontId="4" fillId="0" borderId="0" xfId="0" applyFont="1"/>
    <xf numFmtId="0" fontId="0" fillId="0" borderId="0" xfId="0" applyFill="1"/>
    <xf numFmtId="0" fontId="3" fillId="0" borderId="0" xfId="0" applyFont="1" applyFill="1"/>
    <xf numFmtId="0" fontId="0" fillId="0" borderId="0" xfId="0" applyAlignment="1">
      <alignment horizontal="left"/>
    </xf>
    <xf numFmtId="0" fontId="1" fillId="0" borderId="0" xfId="0" applyFont="1" applyFill="1"/>
    <xf numFmtId="0" fontId="0" fillId="0" borderId="0" xfId="0" applyFill="1" applyBorder="1" applyAlignment="1">
      <alignment vertical="top"/>
    </xf>
    <xf numFmtId="0" fontId="0" fillId="0" borderId="0" xfId="0" applyFill="1" applyAlignment="1"/>
    <xf numFmtId="0" fontId="0" fillId="0" borderId="1" xfId="0" applyFill="1" applyBorder="1" applyAlignment="1">
      <alignment horizontal="left"/>
    </xf>
    <xf numFmtId="0" fontId="7" fillId="0" borderId="0" xfId="0" applyFont="1"/>
    <xf numFmtId="0" fontId="0" fillId="0" borderId="0" xfId="0" applyAlignment="1">
      <alignment horizontal="center"/>
    </xf>
    <xf numFmtId="0" fontId="1" fillId="4" borderId="1" xfId="0" applyFont="1" applyFill="1" applyBorder="1" applyAlignment="1">
      <alignment horizontal="left"/>
    </xf>
    <xf numFmtId="0" fontId="0" fillId="0" borderId="6" xfId="0" applyBorder="1"/>
    <xf numFmtId="0" fontId="0" fillId="0" borderId="7" xfId="0" applyBorder="1"/>
    <xf numFmtId="0" fontId="0" fillId="0" borderId="0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11" fillId="2" borderId="11" xfId="0" applyFont="1" applyFill="1" applyBorder="1"/>
    <xf numFmtId="0" fontId="0" fillId="2" borderId="12" xfId="0" applyFill="1" applyBorder="1"/>
    <xf numFmtId="0" fontId="0" fillId="2" borderId="13" xfId="0" applyFill="1" applyBorder="1"/>
    <xf numFmtId="0" fontId="13" fillId="0" borderId="0" xfId="2" applyBorder="1"/>
    <xf numFmtId="0" fontId="14" fillId="2" borderId="12" xfId="0" applyFont="1" applyFill="1" applyBorder="1"/>
    <xf numFmtId="0" fontId="12" fillId="6" borderId="11" xfId="0" applyFont="1" applyFill="1" applyBorder="1"/>
    <xf numFmtId="0" fontId="7" fillId="6" borderId="12" xfId="0" applyFont="1" applyFill="1" applyBorder="1"/>
    <xf numFmtId="0" fontId="7" fillId="6" borderId="13" xfId="0" applyFont="1" applyFill="1" applyBorder="1"/>
    <xf numFmtId="0" fontId="18" fillId="9" borderId="0" xfId="0" applyFont="1" applyFill="1" applyBorder="1"/>
    <xf numFmtId="0" fontId="18" fillId="9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18" fillId="9" borderId="14" xfId="0" applyFont="1" applyFill="1" applyBorder="1"/>
    <xf numFmtId="0" fontId="18" fillId="9" borderId="6" xfId="0" applyFont="1" applyFill="1" applyBorder="1" applyAlignment="1">
      <alignment horizontal="center"/>
    </xf>
    <xf numFmtId="0" fontId="18" fillId="9" borderId="6" xfId="0" applyFont="1" applyFill="1" applyBorder="1"/>
    <xf numFmtId="0" fontId="18" fillId="9" borderId="7" xfId="0" applyFont="1" applyFill="1" applyBorder="1"/>
    <xf numFmtId="0" fontId="0" fillId="0" borderId="15" xfId="0" applyBorder="1"/>
    <xf numFmtId="0" fontId="2" fillId="0" borderId="15" xfId="0" applyFont="1" applyBorder="1"/>
    <xf numFmtId="0" fontId="0" fillId="0" borderId="0" xfId="0" applyBorder="1" applyAlignment="1">
      <alignment horizontal="center"/>
    </xf>
    <xf numFmtId="0" fontId="15" fillId="0" borderId="0" xfId="0" applyFont="1" applyBorder="1"/>
    <xf numFmtId="0" fontId="0" fillId="0" borderId="0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16" xfId="0" applyBorder="1"/>
    <xf numFmtId="0" fontId="0" fillId="0" borderId="9" xfId="0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19" fillId="0" borderId="0" xfId="0" applyFont="1"/>
    <xf numFmtId="0" fontId="21" fillId="0" borderId="0" xfId="0" applyFont="1" applyFill="1" applyBorder="1"/>
    <xf numFmtId="0" fontId="21" fillId="0" borderId="0" xfId="0" applyFont="1"/>
    <xf numFmtId="0" fontId="16" fillId="7" borderId="3" xfId="0" applyFont="1" applyFill="1" applyBorder="1" applyAlignment="1"/>
    <xf numFmtId="0" fontId="16" fillId="7" borderId="5" xfId="0" applyFont="1" applyFill="1" applyBorder="1" applyAlignment="1">
      <alignment horizontal="center"/>
    </xf>
    <xf numFmtId="0" fontId="0" fillId="2" borderId="1" xfId="0" applyFill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0" fontId="16" fillId="11" borderId="1" xfId="0" applyFont="1" applyFill="1" applyBorder="1" applyAlignment="1">
      <alignment horizontal="left" vertical="center" wrapText="1"/>
    </xf>
    <xf numFmtId="0" fontId="16" fillId="11" borderId="1" xfId="0" applyFont="1" applyFill="1" applyBorder="1" applyAlignment="1">
      <alignment horizontal="center" vertical="center" wrapText="1"/>
    </xf>
    <xf numFmtId="0" fontId="8" fillId="2" borderId="1" xfId="0" applyFont="1" applyFill="1" applyBorder="1"/>
    <xf numFmtId="0" fontId="20" fillId="8" borderId="2" xfId="0" applyFont="1" applyFill="1" applyBorder="1" applyAlignment="1">
      <alignment horizontal="center"/>
    </xf>
    <xf numFmtId="0" fontId="1" fillId="10" borderId="17" xfId="0" applyFont="1" applyFill="1" applyBorder="1"/>
    <xf numFmtId="0" fontId="10" fillId="8" borderId="15" xfId="0" applyFont="1" applyFill="1" applyBorder="1" applyAlignment="1">
      <alignment horizontal="left" vertical="top"/>
    </xf>
    <xf numFmtId="0" fontId="3" fillId="0" borderId="0" xfId="0" applyFont="1" applyBorder="1" applyAlignment="1">
      <alignment vertical="top"/>
    </xf>
    <xf numFmtId="0" fontId="0" fillId="0" borderId="0" xfId="0" applyAlignment="1"/>
    <xf numFmtId="0" fontId="22" fillId="0" borderId="0" xfId="3"/>
    <xf numFmtId="0" fontId="2" fillId="0" borderId="0" xfId="0" applyFont="1" applyBorder="1"/>
    <xf numFmtId="0" fontId="22" fillId="0" borderId="0" xfId="3" applyFont="1"/>
    <xf numFmtId="0" fontId="0" fillId="0" borderId="0" xfId="0" applyFill="1" applyAlignment="1">
      <alignment horizontal="left"/>
    </xf>
    <xf numFmtId="0" fontId="6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Alignment="1">
      <alignment horizontal="left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22" fontId="0" fillId="0" borderId="0" xfId="0" applyNumberFormat="1" applyAlignment="1">
      <alignment horizontal="left"/>
    </xf>
    <xf numFmtId="164" fontId="0" fillId="0" borderId="0" xfId="0" applyNumberFormat="1" applyAlignment="1">
      <alignment horizontal="left"/>
    </xf>
    <xf numFmtId="0" fontId="1" fillId="10" borderId="17" xfId="0" applyFont="1" applyFill="1" applyBorder="1" applyAlignment="1">
      <alignment horizontal="left"/>
    </xf>
    <xf numFmtId="164" fontId="1" fillId="0" borderId="0" xfId="0" applyNumberFormat="1" applyFont="1" applyAlignment="1">
      <alignment horizontal="left"/>
    </xf>
    <xf numFmtId="4" fontId="0" fillId="0" borderId="0" xfId="0" applyNumberFormat="1" applyAlignment="1">
      <alignment horizontal="right"/>
    </xf>
    <xf numFmtId="4" fontId="0" fillId="0" borderId="0" xfId="0" applyNumberFormat="1" applyFill="1" applyAlignment="1">
      <alignment horizontal="right"/>
    </xf>
    <xf numFmtId="4" fontId="3" fillId="0" borderId="0" xfId="0" applyNumberFormat="1" applyFont="1" applyFill="1" applyAlignment="1">
      <alignment horizontal="right"/>
    </xf>
    <xf numFmtId="4" fontId="1" fillId="10" borderId="17" xfId="0" applyNumberFormat="1" applyFont="1" applyFill="1" applyBorder="1" applyAlignment="1">
      <alignment horizontal="right"/>
    </xf>
    <xf numFmtId="0" fontId="0" fillId="0" borderId="0" xfId="0" applyFill="1" applyAlignment="1">
      <alignment wrapText="1"/>
    </xf>
    <xf numFmtId="4" fontId="0" fillId="0" borderId="0" xfId="0" applyNumberFormat="1"/>
    <xf numFmtId="0" fontId="25" fillId="0" borderId="0" xfId="0" applyFont="1"/>
    <xf numFmtId="0" fontId="26" fillId="0" borderId="0" xfId="0" applyFont="1"/>
    <xf numFmtId="0" fontId="27" fillId="0" borderId="0" xfId="0" applyFont="1"/>
    <xf numFmtId="0" fontId="28" fillId="8" borderId="20" xfId="5" applyFont="1" applyFill="1" applyBorder="1" applyAlignment="1">
      <alignment horizontal="right"/>
    </xf>
    <xf numFmtId="0" fontId="0" fillId="3" borderId="1" xfId="0" applyFill="1" applyBorder="1" applyAlignment="1" applyProtection="1">
      <alignment horizontal="right" vertical="center"/>
      <protection locked="0"/>
    </xf>
    <xf numFmtId="0" fontId="29" fillId="12" borderId="18" xfId="4" applyFont="1"/>
    <xf numFmtId="4" fontId="24" fillId="12" borderId="21" xfId="4" applyNumberFormat="1" applyBorder="1" applyAlignment="1" applyProtection="1">
      <alignment vertical="center"/>
      <protection locked="0"/>
    </xf>
    <xf numFmtId="0" fontId="0" fillId="3" borderId="1" xfId="0" applyFill="1" applyBorder="1" applyAlignment="1" applyProtection="1">
      <alignment horizontal="left" vertical="center"/>
      <protection locked="0"/>
    </xf>
    <xf numFmtId="14" fontId="0" fillId="3" borderId="1" xfId="0" applyNumberFormat="1" applyFill="1" applyBorder="1" applyAlignment="1" applyProtection="1">
      <alignment horizontal="right" vertical="center"/>
      <protection locked="0"/>
    </xf>
    <xf numFmtId="4" fontId="24" fillId="12" borderId="18" xfId="4" applyNumberFormat="1" applyAlignment="1" applyProtection="1">
      <alignment vertical="center"/>
      <protection locked="0"/>
    </xf>
    <xf numFmtId="0" fontId="7" fillId="14" borderId="0" xfId="0" applyFont="1" applyFill="1" applyAlignment="1">
      <alignment horizontal="center"/>
    </xf>
    <xf numFmtId="0" fontId="0" fillId="14" borderId="0" xfId="0" applyFill="1" applyAlignment="1">
      <alignment horizontal="center"/>
    </xf>
    <xf numFmtId="0" fontId="0" fillId="14" borderId="0" xfId="0" applyFill="1" applyAlignment="1">
      <alignment horizontal="right"/>
    </xf>
    <xf numFmtId="0" fontId="0" fillId="14" borderId="0" xfId="0" applyFill="1" applyAlignment="1" applyProtection="1">
      <alignment horizontal="center"/>
      <protection locked="0"/>
    </xf>
    <xf numFmtId="0" fontId="22" fillId="0" borderId="0" xfId="0" applyFont="1" applyProtection="1">
      <protection locked="0"/>
    </xf>
    <xf numFmtId="0" fontId="7" fillId="14" borderId="0" xfId="0" applyFont="1" applyFill="1"/>
    <xf numFmtId="0" fontId="30" fillId="15" borderId="22" xfId="0" applyFont="1" applyFill="1" applyBorder="1" applyAlignment="1">
      <alignment horizontal="center" wrapText="1"/>
    </xf>
    <xf numFmtId="0" fontId="30" fillId="15" borderId="23" xfId="0" applyFont="1" applyFill="1" applyBorder="1" applyAlignment="1">
      <alignment horizontal="center" wrapText="1"/>
    </xf>
    <xf numFmtId="4" fontId="30" fillId="15" borderId="23" xfId="0" applyNumberFormat="1" applyFont="1" applyFill="1" applyBorder="1" applyAlignment="1">
      <alignment horizontal="center" wrapText="1"/>
    </xf>
    <xf numFmtId="0" fontId="30" fillId="15" borderId="11" xfId="0" applyFont="1" applyFill="1" applyBorder="1" applyAlignment="1">
      <alignment wrapText="1"/>
    </xf>
    <xf numFmtId="0" fontId="31" fillId="14" borderId="0" xfId="0" applyFont="1" applyFill="1" applyAlignment="1">
      <alignment horizontal="right"/>
    </xf>
    <xf numFmtId="0" fontId="22" fillId="14" borderId="0" xfId="0" applyFont="1" applyFill="1"/>
    <xf numFmtId="0" fontId="22" fillId="0" borderId="0" xfId="0" applyFont="1"/>
    <xf numFmtId="0" fontId="32" fillId="0" borderId="0" xfId="0" applyFont="1" applyAlignment="1" applyProtection="1">
      <alignment vertical="center"/>
      <protection locked="0"/>
    </xf>
    <xf numFmtId="0" fontId="0" fillId="14" borderId="1" xfId="0" applyFill="1" applyBorder="1"/>
    <xf numFmtId="0" fontId="0" fillId="0" borderId="1" xfId="0" applyBorder="1" applyProtection="1">
      <protection locked="0"/>
    </xf>
    <xf numFmtId="49" fontId="0" fillId="0" borderId="1" xfId="0" applyNumberFormat="1" applyBorder="1" applyProtection="1">
      <protection locked="0"/>
    </xf>
    <xf numFmtId="4" fontId="0" fillId="0" borderId="1" xfId="0" applyNumberFormat="1" applyBorder="1" applyProtection="1">
      <protection locked="0"/>
    </xf>
    <xf numFmtId="0" fontId="32" fillId="14" borderId="0" xfId="0" applyFont="1" applyFill="1" applyAlignment="1">
      <alignment vertical="center"/>
    </xf>
    <xf numFmtId="0" fontId="32" fillId="0" borderId="0" xfId="0" applyFont="1" applyAlignment="1">
      <alignment vertical="center"/>
    </xf>
    <xf numFmtId="165" fontId="7" fillId="14" borderId="0" xfId="0" applyNumberFormat="1" applyFont="1" applyFill="1" applyAlignment="1">
      <alignment horizontal="center"/>
    </xf>
    <xf numFmtId="14" fontId="7" fillId="14" borderId="0" xfId="0" applyNumberFormat="1" applyFont="1" applyFill="1" applyAlignment="1">
      <alignment horizontal="center"/>
    </xf>
    <xf numFmtId="14" fontId="0" fillId="0" borderId="0" xfId="0" applyNumberFormat="1"/>
    <xf numFmtId="166" fontId="0" fillId="0" borderId="0" xfId="0" applyNumberFormat="1"/>
    <xf numFmtId="0" fontId="0" fillId="0" borderId="0" xfId="0" applyAlignment="1">
      <alignment wrapText="1"/>
    </xf>
    <xf numFmtId="0" fontId="7" fillId="14" borderId="0" xfId="0" applyFont="1" applyFill="1" applyAlignment="1" applyProtection="1">
      <alignment horizontal="left"/>
      <protection locked="0"/>
    </xf>
    <xf numFmtId="4" fontId="0" fillId="0" borderId="0" xfId="0" applyNumberFormat="1" applyAlignment="1">
      <alignment horizontal="center"/>
    </xf>
    <xf numFmtId="0" fontId="1" fillId="0" borderId="0" xfId="0" applyFont="1" applyAlignment="1">
      <alignment wrapText="1"/>
    </xf>
    <xf numFmtId="0" fontId="29" fillId="3" borderId="4" xfId="1" applyFont="1" applyFill="1" applyBorder="1" applyAlignment="1">
      <alignment horizontal="center" vertical="center" wrapText="1"/>
    </xf>
    <xf numFmtId="0" fontId="12" fillId="6" borderId="12" xfId="0" applyFont="1" applyFill="1" applyBorder="1"/>
    <xf numFmtId="0" fontId="18" fillId="9" borderId="15" xfId="0" applyFont="1" applyFill="1" applyBorder="1"/>
    <xf numFmtId="0" fontId="18" fillId="9" borderId="8" xfId="0" applyFont="1" applyFill="1" applyBorder="1"/>
    <xf numFmtId="0" fontId="0" fillId="0" borderId="0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34" fillId="7" borderId="0" xfId="0" applyFont="1" applyFill="1"/>
    <xf numFmtId="0" fontId="33" fillId="7" borderId="0" xfId="0" applyFont="1" applyFill="1"/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40" fillId="0" borderId="0" xfId="0" applyFont="1" applyAlignment="1">
      <alignment vertical="center"/>
    </xf>
    <xf numFmtId="0" fontId="40" fillId="0" borderId="24" xfId="0" applyFont="1" applyBorder="1" applyAlignment="1">
      <alignment vertical="center"/>
    </xf>
    <xf numFmtId="0" fontId="24" fillId="16" borderId="0" xfId="0" applyFont="1" applyFill="1" applyAlignment="1">
      <alignment horizontal="left"/>
    </xf>
    <xf numFmtId="0" fontId="33" fillId="16" borderId="0" xfId="0" applyFont="1" applyFill="1"/>
    <xf numFmtId="4" fontId="33" fillId="16" borderId="0" xfId="0" applyNumberFormat="1" applyFont="1" applyFill="1"/>
    <xf numFmtId="0" fontId="42" fillId="0" borderId="0" xfId="0" applyFont="1"/>
    <xf numFmtId="0" fontId="0" fillId="0" borderId="0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1" xfId="0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</cellXfs>
  <cellStyles count="6">
    <cellStyle name="Anteckning" xfId="5" builtinId="10"/>
    <cellStyle name="Dålig" xfId="1" builtinId="27"/>
    <cellStyle name="Hyperlänk" xfId="2" builtinId="8"/>
    <cellStyle name="Kontrollcell" xfId="4" builtinId="23"/>
    <cellStyle name="Normal" xfId="0" builtinId="0"/>
    <cellStyle name="Normal 2" xfId="3"/>
  </cellStyles>
  <dxfs count="14">
    <dxf>
      <fill>
        <patternFill>
          <bgColor theme="9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CC66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00B050"/>
      </font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CC66"/>
      <color rgb="FF6600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image" Target="../media/image3.png"/><Relationship Id="rId6" Type="http://schemas.openxmlformats.org/officeDocument/2006/relationships/image" Target="../media/image8.png"/><Relationship Id="rId5" Type="http://schemas.openxmlformats.org/officeDocument/2006/relationships/image" Target="../media/image7.png"/><Relationship Id="rId4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182204</xdr:colOff>
      <xdr:row>18</xdr:row>
      <xdr:rowOff>60960</xdr:rowOff>
    </xdr:from>
    <xdr:to>
      <xdr:col>5</xdr:col>
      <xdr:colOff>246245</xdr:colOff>
      <xdr:row>23</xdr:row>
      <xdr:rowOff>45720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01379" y="3689985"/>
          <a:ext cx="2502441" cy="937260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352425</xdr:colOff>
      <xdr:row>14</xdr:row>
      <xdr:rowOff>190500</xdr:rowOff>
    </xdr:from>
    <xdr:to>
      <xdr:col>3</xdr:col>
      <xdr:colOff>250657</xdr:colOff>
      <xdr:row>19</xdr:row>
      <xdr:rowOff>294005</xdr:rowOff>
    </xdr:to>
    <xdr:pic>
      <xdr:nvPicPr>
        <xdr:cNvPr id="2" name="Bildobjekt 1" descr="C:\Users\anitao\AppData\Local\Microsoft\Windows\Temporary Internet Files\Content.Word\slu_logo_svart.png">
          <a:extLst>
            <a:ext uri="{FF2B5EF4-FFF2-40B4-BE49-F238E27FC236}">
              <a16:creationId xmlns:a16="http://schemas.microsoft.com/office/drawing/2014/main" id="{CEDB8BBD-4072-4AFF-8652-D4923D9C70A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0175" y="1381125"/>
          <a:ext cx="1294130" cy="129413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0</xdr:rowOff>
    </xdr:from>
    <xdr:to>
      <xdr:col>15</xdr:col>
      <xdr:colOff>132034</xdr:colOff>
      <xdr:row>29</xdr:row>
      <xdr:rowOff>189881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62000"/>
          <a:ext cx="10523809" cy="4952381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42</xdr:row>
      <xdr:rowOff>38100</xdr:rowOff>
    </xdr:from>
    <xdr:to>
      <xdr:col>11</xdr:col>
      <xdr:colOff>608532</xdr:colOff>
      <xdr:row>47</xdr:row>
      <xdr:rowOff>28457</xdr:rowOff>
    </xdr:to>
    <xdr:pic>
      <xdr:nvPicPr>
        <xdr:cNvPr id="4" name="Bildobjekt 3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050" y="8039100"/>
          <a:ext cx="8542857" cy="942857"/>
        </a:xfrm>
        <a:prstGeom prst="rect">
          <a:avLst/>
        </a:prstGeom>
      </xdr:spPr>
    </xdr:pic>
    <xdr:clientData/>
  </xdr:twoCellAnchor>
  <xdr:twoCellAnchor editAs="oneCell">
    <xdr:from>
      <xdr:col>17</xdr:col>
      <xdr:colOff>0</xdr:colOff>
      <xdr:row>4</xdr:row>
      <xdr:rowOff>0</xdr:rowOff>
    </xdr:from>
    <xdr:to>
      <xdr:col>26</xdr:col>
      <xdr:colOff>465981</xdr:colOff>
      <xdr:row>25</xdr:row>
      <xdr:rowOff>18548</xdr:rowOff>
    </xdr:to>
    <xdr:pic>
      <xdr:nvPicPr>
        <xdr:cNvPr id="6" name="Bildobjekt 5">
          <a:extLst>
            <a:ext uri="{FF2B5EF4-FFF2-40B4-BE49-F238E27FC236}">
              <a16:creationId xmlns:a16="http://schemas.microsoft.com/office/drawing/2014/main" id="{00000000-0008-0000-0C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1610975" y="762000"/>
          <a:ext cx="5952381" cy="401904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57</xdr:row>
      <xdr:rowOff>19050</xdr:rowOff>
    </xdr:from>
    <xdr:to>
      <xdr:col>12</xdr:col>
      <xdr:colOff>437025</xdr:colOff>
      <xdr:row>65</xdr:row>
      <xdr:rowOff>142669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10877550"/>
          <a:ext cx="9000000" cy="164761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75</xdr:row>
      <xdr:rowOff>19050</xdr:rowOff>
    </xdr:from>
    <xdr:to>
      <xdr:col>13</xdr:col>
      <xdr:colOff>570282</xdr:colOff>
      <xdr:row>86</xdr:row>
      <xdr:rowOff>85455</xdr:rowOff>
    </xdr:to>
    <xdr:pic>
      <xdr:nvPicPr>
        <xdr:cNvPr id="5" name="Bildobjekt 4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14306550"/>
          <a:ext cx="9742857" cy="216190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98</xdr:row>
      <xdr:rowOff>0</xdr:rowOff>
    </xdr:from>
    <xdr:to>
      <xdr:col>14</xdr:col>
      <xdr:colOff>322587</xdr:colOff>
      <xdr:row>126</xdr:row>
      <xdr:rowOff>66000</xdr:rowOff>
    </xdr:to>
    <xdr:pic>
      <xdr:nvPicPr>
        <xdr:cNvPr id="7" name="Bildobjekt 6">
          <a:extLst>
            <a:ext uri="{FF2B5EF4-FFF2-40B4-BE49-F238E27FC236}">
              <a16:creationId xmlns:a16="http://schemas.microsoft.com/office/drawing/2014/main" id="{00000000-0008-0000-0C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0" y="18669000"/>
          <a:ext cx="10104762" cy="540000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ell1" displayName="Tabell1" ref="A2:E23" totalsRowShown="0">
  <autoFilter ref="A2:E23"/>
  <tableColumns count="5">
    <tableColumn id="1" name="Flik"/>
    <tableColumn id="2" name="Cell"/>
    <tableColumn id="5" name="Orsak"/>
    <tableColumn id="3" name="Original"/>
    <tableColumn id="4" name="Ny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projektekonomi@slu.s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2"/>
  <sheetViews>
    <sheetView topLeftCell="A13" workbookViewId="0">
      <selection activeCell="D19" sqref="D19"/>
    </sheetView>
  </sheetViews>
  <sheetFormatPr defaultRowHeight="12.75" x14ac:dyDescent="0.2"/>
  <cols>
    <col min="1" max="1" width="23.28515625" style="64" bestFit="1" customWidth="1"/>
    <col min="2" max="2" width="21" style="64" customWidth="1"/>
    <col min="3" max="3" width="15.7109375" style="64" customWidth="1"/>
    <col min="4" max="5" width="30.7109375" style="64" customWidth="1"/>
    <col min="6" max="256" width="9.140625" style="64"/>
    <col min="257" max="257" width="23.28515625" style="64" bestFit="1" customWidth="1"/>
    <col min="258" max="258" width="21" style="64" customWidth="1"/>
    <col min="259" max="259" width="15.7109375" style="64" customWidth="1"/>
    <col min="260" max="261" width="30.7109375" style="64" customWidth="1"/>
    <col min="262" max="512" width="9.140625" style="64"/>
    <col min="513" max="513" width="23.28515625" style="64" bestFit="1" customWidth="1"/>
    <col min="514" max="514" width="21" style="64" customWidth="1"/>
    <col min="515" max="515" width="15.7109375" style="64" customWidth="1"/>
    <col min="516" max="517" width="30.7109375" style="64" customWidth="1"/>
    <col min="518" max="768" width="9.140625" style="64"/>
    <col min="769" max="769" width="23.28515625" style="64" bestFit="1" customWidth="1"/>
    <col min="770" max="770" width="21" style="64" customWidth="1"/>
    <col min="771" max="771" width="15.7109375" style="64" customWidth="1"/>
    <col min="772" max="773" width="30.7109375" style="64" customWidth="1"/>
    <col min="774" max="1024" width="9.140625" style="64"/>
    <col min="1025" max="1025" width="23.28515625" style="64" bestFit="1" customWidth="1"/>
    <col min="1026" max="1026" width="21" style="64" customWidth="1"/>
    <col min="1027" max="1027" width="15.7109375" style="64" customWidth="1"/>
    <col min="1028" max="1029" width="30.7109375" style="64" customWidth="1"/>
    <col min="1030" max="1280" width="9.140625" style="64"/>
    <col min="1281" max="1281" width="23.28515625" style="64" bestFit="1" customWidth="1"/>
    <col min="1282" max="1282" width="21" style="64" customWidth="1"/>
    <col min="1283" max="1283" width="15.7109375" style="64" customWidth="1"/>
    <col min="1284" max="1285" width="30.7109375" style="64" customWidth="1"/>
    <col min="1286" max="1536" width="9.140625" style="64"/>
    <col min="1537" max="1537" width="23.28515625" style="64" bestFit="1" customWidth="1"/>
    <col min="1538" max="1538" width="21" style="64" customWidth="1"/>
    <col min="1539" max="1539" width="15.7109375" style="64" customWidth="1"/>
    <col min="1540" max="1541" width="30.7109375" style="64" customWidth="1"/>
    <col min="1542" max="1792" width="9.140625" style="64"/>
    <col min="1793" max="1793" width="23.28515625" style="64" bestFit="1" customWidth="1"/>
    <col min="1794" max="1794" width="21" style="64" customWidth="1"/>
    <col min="1795" max="1795" width="15.7109375" style="64" customWidth="1"/>
    <col min="1796" max="1797" width="30.7109375" style="64" customWidth="1"/>
    <col min="1798" max="2048" width="9.140625" style="64"/>
    <col min="2049" max="2049" width="23.28515625" style="64" bestFit="1" customWidth="1"/>
    <col min="2050" max="2050" width="21" style="64" customWidth="1"/>
    <col min="2051" max="2051" width="15.7109375" style="64" customWidth="1"/>
    <col min="2052" max="2053" width="30.7109375" style="64" customWidth="1"/>
    <col min="2054" max="2304" width="9.140625" style="64"/>
    <col min="2305" max="2305" width="23.28515625" style="64" bestFit="1" customWidth="1"/>
    <col min="2306" max="2306" width="21" style="64" customWidth="1"/>
    <col min="2307" max="2307" width="15.7109375" style="64" customWidth="1"/>
    <col min="2308" max="2309" width="30.7109375" style="64" customWidth="1"/>
    <col min="2310" max="2560" width="9.140625" style="64"/>
    <col min="2561" max="2561" width="23.28515625" style="64" bestFit="1" customWidth="1"/>
    <col min="2562" max="2562" width="21" style="64" customWidth="1"/>
    <col min="2563" max="2563" width="15.7109375" style="64" customWidth="1"/>
    <col min="2564" max="2565" width="30.7109375" style="64" customWidth="1"/>
    <col min="2566" max="2816" width="9.140625" style="64"/>
    <col min="2817" max="2817" width="23.28515625" style="64" bestFit="1" customWidth="1"/>
    <col min="2818" max="2818" width="21" style="64" customWidth="1"/>
    <col min="2819" max="2819" width="15.7109375" style="64" customWidth="1"/>
    <col min="2820" max="2821" width="30.7109375" style="64" customWidth="1"/>
    <col min="2822" max="3072" width="9.140625" style="64"/>
    <col min="3073" max="3073" width="23.28515625" style="64" bestFit="1" customWidth="1"/>
    <col min="3074" max="3074" width="21" style="64" customWidth="1"/>
    <col min="3075" max="3075" width="15.7109375" style="64" customWidth="1"/>
    <col min="3076" max="3077" width="30.7109375" style="64" customWidth="1"/>
    <col min="3078" max="3328" width="9.140625" style="64"/>
    <col min="3329" max="3329" width="23.28515625" style="64" bestFit="1" customWidth="1"/>
    <col min="3330" max="3330" width="21" style="64" customWidth="1"/>
    <col min="3331" max="3331" width="15.7109375" style="64" customWidth="1"/>
    <col min="3332" max="3333" width="30.7109375" style="64" customWidth="1"/>
    <col min="3334" max="3584" width="9.140625" style="64"/>
    <col min="3585" max="3585" width="23.28515625" style="64" bestFit="1" customWidth="1"/>
    <col min="3586" max="3586" width="21" style="64" customWidth="1"/>
    <col min="3587" max="3587" width="15.7109375" style="64" customWidth="1"/>
    <col min="3588" max="3589" width="30.7109375" style="64" customWidth="1"/>
    <col min="3590" max="3840" width="9.140625" style="64"/>
    <col min="3841" max="3841" width="23.28515625" style="64" bestFit="1" customWidth="1"/>
    <col min="3842" max="3842" width="21" style="64" customWidth="1"/>
    <col min="3843" max="3843" width="15.7109375" style="64" customWidth="1"/>
    <col min="3844" max="3845" width="30.7109375" style="64" customWidth="1"/>
    <col min="3846" max="4096" width="9.140625" style="64"/>
    <col min="4097" max="4097" width="23.28515625" style="64" bestFit="1" customWidth="1"/>
    <col min="4098" max="4098" width="21" style="64" customWidth="1"/>
    <col min="4099" max="4099" width="15.7109375" style="64" customWidth="1"/>
    <col min="4100" max="4101" width="30.7109375" style="64" customWidth="1"/>
    <col min="4102" max="4352" width="9.140625" style="64"/>
    <col min="4353" max="4353" width="23.28515625" style="64" bestFit="1" customWidth="1"/>
    <col min="4354" max="4354" width="21" style="64" customWidth="1"/>
    <col min="4355" max="4355" width="15.7109375" style="64" customWidth="1"/>
    <col min="4356" max="4357" width="30.7109375" style="64" customWidth="1"/>
    <col min="4358" max="4608" width="9.140625" style="64"/>
    <col min="4609" max="4609" width="23.28515625" style="64" bestFit="1" customWidth="1"/>
    <col min="4610" max="4610" width="21" style="64" customWidth="1"/>
    <col min="4611" max="4611" width="15.7109375" style="64" customWidth="1"/>
    <col min="4612" max="4613" width="30.7109375" style="64" customWidth="1"/>
    <col min="4614" max="4864" width="9.140625" style="64"/>
    <col min="4865" max="4865" width="23.28515625" style="64" bestFit="1" customWidth="1"/>
    <col min="4866" max="4866" width="21" style="64" customWidth="1"/>
    <col min="4867" max="4867" width="15.7109375" style="64" customWidth="1"/>
    <col min="4868" max="4869" width="30.7109375" style="64" customWidth="1"/>
    <col min="4870" max="5120" width="9.140625" style="64"/>
    <col min="5121" max="5121" width="23.28515625" style="64" bestFit="1" customWidth="1"/>
    <col min="5122" max="5122" width="21" style="64" customWidth="1"/>
    <col min="5123" max="5123" width="15.7109375" style="64" customWidth="1"/>
    <col min="5124" max="5125" width="30.7109375" style="64" customWidth="1"/>
    <col min="5126" max="5376" width="9.140625" style="64"/>
    <col min="5377" max="5377" width="23.28515625" style="64" bestFit="1" customWidth="1"/>
    <col min="5378" max="5378" width="21" style="64" customWidth="1"/>
    <col min="5379" max="5379" width="15.7109375" style="64" customWidth="1"/>
    <col min="5380" max="5381" width="30.7109375" style="64" customWidth="1"/>
    <col min="5382" max="5632" width="9.140625" style="64"/>
    <col min="5633" max="5633" width="23.28515625" style="64" bestFit="1" customWidth="1"/>
    <col min="5634" max="5634" width="21" style="64" customWidth="1"/>
    <col min="5635" max="5635" width="15.7109375" style="64" customWidth="1"/>
    <col min="5636" max="5637" width="30.7109375" style="64" customWidth="1"/>
    <col min="5638" max="5888" width="9.140625" style="64"/>
    <col min="5889" max="5889" width="23.28515625" style="64" bestFit="1" customWidth="1"/>
    <col min="5890" max="5890" width="21" style="64" customWidth="1"/>
    <col min="5891" max="5891" width="15.7109375" style="64" customWidth="1"/>
    <col min="5892" max="5893" width="30.7109375" style="64" customWidth="1"/>
    <col min="5894" max="6144" width="9.140625" style="64"/>
    <col min="6145" max="6145" width="23.28515625" style="64" bestFit="1" customWidth="1"/>
    <col min="6146" max="6146" width="21" style="64" customWidth="1"/>
    <col min="6147" max="6147" width="15.7109375" style="64" customWidth="1"/>
    <col min="6148" max="6149" width="30.7109375" style="64" customWidth="1"/>
    <col min="6150" max="6400" width="9.140625" style="64"/>
    <col min="6401" max="6401" width="23.28515625" style="64" bestFit="1" customWidth="1"/>
    <col min="6402" max="6402" width="21" style="64" customWidth="1"/>
    <col min="6403" max="6403" width="15.7109375" style="64" customWidth="1"/>
    <col min="6404" max="6405" width="30.7109375" style="64" customWidth="1"/>
    <col min="6406" max="6656" width="9.140625" style="64"/>
    <col min="6657" max="6657" width="23.28515625" style="64" bestFit="1" customWidth="1"/>
    <col min="6658" max="6658" width="21" style="64" customWidth="1"/>
    <col min="6659" max="6659" width="15.7109375" style="64" customWidth="1"/>
    <col min="6660" max="6661" width="30.7109375" style="64" customWidth="1"/>
    <col min="6662" max="6912" width="9.140625" style="64"/>
    <col min="6913" max="6913" width="23.28515625" style="64" bestFit="1" customWidth="1"/>
    <col min="6914" max="6914" width="21" style="64" customWidth="1"/>
    <col min="6915" max="6915" width="15.7109375" style="64" customWidth="1"/>
    <col min="6916" max="6917" width="30.7109375" style="64" customWidth="1"/>
    <col min="6918" max="7168" width="9.140625" style="64"/>
    <col min="7169" max="7169" width="23.28515625" style="64" bestFit="1" customWidth="1"/>
    <col min="7170" max="7170" width="21" style="64" customWidth="1"/>
    <col min="7171" max="7171" width="15.7109375" style="64" customWidth="1"/>
    <col min="7172" max="7173" width="30.7109375" style="64" customWidth="1"/>
    <col min="7174" max="7424" width="9.140625" style="64"/>
    <col min="7425" max="7425" width="23.28515625" style="64" bestFit="1" customWidth="1"/>
    <col min="7426" max="7426" width="21" style="64" customWidth="1"/>
    <col min="7427" max="7427" width="15.7109375" style="64" customWidth="1"/>
    <col min="7428" max="7429" width="30.7109375" style="64" customWidth="1"/>
    <col min="7430" max="7680" width="9.140625" style="64"/>
    <col min="7681" max="7681" width="23.28515625" style="64" bestFit="1" customWidth="1"/>
    <col min="7682" max="7682" width="21" style="64" customWidth="1"/>
    <col min="7683" max="7683" width="15.7109375" style="64" customWidth="1"/>
    <col min="7684" max="7685" width="30.7109375" style="64" customWidth="1"/>
    <col min="7686" max="7936" width="9.140625" style="64"/>
    <col min="7937" max="7937" width="23.28515625" style="64" bestFit="1" customWidth="1"/>
    <col min="7938" max="7938" width="21" style="64" customWidth="1"/>
    <col min="7939" max="7939" width="15.7109375" style="64" customWidth="1"/>
    <col min="7940" max="7941" width="30.7109375" style="64" customWidth="1"/>
    <col min="7942" max="8192" width="9.140625" style="64"/>
    <col min="8193" max="8193" width="23.28515625" style="64" bestFit="1" customWidth="1"/>
    <col min="8194" max="8194" width="21" style="64" customWidth="1"/>
    <col min="8195" max="8195" width="15.7109375" style="64" customWidth="1"/>
    <col min="8196" max="8197" width="30.7109375" style="64" customWidth="1"/>
    <col min="8198" max="8448" width="9.140625" style="64"/>
    <col min="8449" max="8449" width="23.28515625" style="64" bestFit="1" customWidth="1"/>
    <col min="8450" max="8450" width="21" style="64" customWidth="1"/>
    <col min="8451" max="8451" width="15.7109375" style="64" customWidth="1"/>
    <col min="8452" max="8453" width="30.7109375" style="64" customWidth="1"/>
    <col min="8454" max="8704" width="9.140625" style="64"/>
    <col min="8705" max="8705" width="23.28515625" style="64" bestFit="1" customWidth="1"/>
    <col min="8706" max="8706" width="21" style="64" customWidth="1"/>
    <col min="8707" max="8707" width="15.7109375" style="64" customWidth="1"/>
    <col min="8708" max="8709" width="30.7109375" style="64" customWidth="1"/>
    <col min="8710" max="8960" width="9.140625" style="64"/>
    <col min="8961" max="8961" width="23.28515625" style="64" bestFit="1" customWidth="1"/>
    <col min="8962" max="8962" width="21" style="64" customWidth="1"/>
    <col min="8963" max="8963" width="15.7109375" style="64" customWidth="1"/>
    <col min="8964" max="8965" width="30.7109375" style="64" customWidth="1"/>
    <col min="8966" max="9216" width="9.140625" style="64"/>
    <col min="9217" max="9217" width="23.28515625" style="64" bestFit="1" customWidth="1"/>
    <col min="9218" max="9218" width="21" style="64" customWidth="1"/>
    <col min="9219" max="9219" width="15.7109375" style="64" customWidth="1"/>
    <col min="9220" max="9221" width="30.7109375" style="64" customWidth="1"/>
    <col min="9222" max="9472" width="9.140625" style="64"/>
    <col min="9473" max="9473" width="23.28515625" style="64" bestFit="1" customWidth="1"/>
    <col min="9474" max="9474" width="21" style="64" customWidth="1"/>
    <col min="9475" max="9475" width="15.7109375" style="64" customWidth="1"/>
    <col min="9476" max="9477" width="30.7109375" style="64" customWidth="1"/>
    <col min="9478" max="9728" width="9.140625" style="64"/>
    <col min="9729" max="9729" width="23.28515625" style="64" bestFit="1" customWidth="1"/>
    <col min="9730" max="9730" width="21" style="64" customWidth="1"/>
    <col min="9731" max="9731" width="15.7109375" style="64" customWidth="1"/>
    <col min="9732" max="9733" width="30.7109375" style="64" customWidth="1"/>
    <col min="9734" max="9984" width="9.140625" style="64"/>
    <col min="9985" max="9985" width="23.28515625" style="64" bestFit="1" customWidth="1"/>
    <col min="9986" max="9986" width="21" style="64" customWidth="1"/>
    <col min="9987" max="9987" width="15.7109375" style="64" customWidth="1"/>
    <col min="9988" max="9989" width="30.7109375" style="64" customWidth="1"/>
    <col min="9990" max="10240" width="9.140625" style="64"/>
    <col min="10241" max="10241" width="23.28515625" style="64" bestFit="1" customWidth="1"/>
    <col min="10242" max="10242" width="21" style="64" customWidth="1"/>
    <col min="10243" max="10243" width="15.7109375" style="64" customWidth="1"/>
    <col min="10244" max="10245" width="30.7109375" style="64" customWidth="1"/>
    <col min="10246" max="10496" width="9.140625" style="64"/>
    <col min="10497" max="10497" width="23.28515625" style="64" bestFit="1" customWidth="1"/>
    <col min="10498" max="10498" width="21" style="64" customWidth="1"/>
    <col min="10499" max="10499" width="15.7109375" style="64" customWidth="1"/>
    <col min="10500" max="10501" width="30.7109375" style="64" customWidth="1"/>
    <col min="10502" max="10752" width="9.140625" style="64"/>
    <col min="10753" max="10753" width="23.28515625" style="64" bestFit="1" customWidth="1"/>
    <col min="10754" max="10754" width="21" style="64" customWidth="1"/>
    <col min="10755" max="10755" width="15.7109375" style="64" customWidth="1"/>
    <col min="10756" max="10757" width="30.7109375" style="64" customWidth="1"/>
    <col min="10758" max="11008" width="9.140625" style="64"/>
    <col min="11009" max="11009" width="23.28515625" style="64" bestFit="1" customWidth="1"/>
    <col min="11010" max="11010" width="21" style="64" customWidth="1"/>
    <col min="11011" max="11011" width="15.7109375" style="64" customWidth="1"/>
    <col min="11012" max="11013" width="30.7109375" style="64" customWidth="1"/>
    <col min="11014" max="11264" width="9.140625" style="64"/>
    <col min="11265" max="11265" width="23.28515625" style="64" bestFit="1" customWidth="1"/>
    <col min="11266" max="11266" width="21" style="64" customWidth="1"/>
    <col min="11267" max="11267" width="15.7109375" style="64" customWidth="1"/>
    <col min="11268" max="11269" width="30.7109375" style="64" customWidth="1"/>
    <col min="11270" max="11520" width="9.140625" style="64"/>
    <col min="11521" max="11521" width="23.28515625" style="64" bestFit="1" customWidth="1"/>
    <col min="11522" max="11522" width="21" style="64" customWidth="1"/>
    <col min="11523" max="11523" width="15.7109375" style="64" customWidth="1"/>
    <col min="11524" max="11525" width="30.7109375" style="64" customWidth="1"/>
    <col min="11526" max="11776" width="9.140625" style="64"/>
    <col min="11777" max="11777" width="23.28515625" style="64" bestFit="1" customWidth="1"/>
    <col min="11778" max="11778" width="21" style="64" customWidth="1"/>
    <col min="11779" max="11779" width="15.7109375" style="64" customWidth="1"/>
    <col min="11780" max="11781" width="30.7109375" style="64" customWidth="1"/>
    <col min="11782" max="12032" width="9.140625" style="64"/>
    <col min="12033" max="12033" width="23.28515625" style="64" bestFit="1" customWidth="1"/>
    <col min="12034" max="12034" width="21" style="64" customWidth="1"/>
    <col min="12035" max="12035" width="15.7109375" style="64" customWidth="1"/>
    <col min="12036" max="12037" width="30.7109375" style="64" customWidth="1"/>
    <col min="12038" max="12288" width="9.140625" style="64"/>
    <col min="12289" max="12289" width="23.28515625" style="64" bestFit="1" customWidth="1"/>
    <col min="12290" max="12290" width="21" style="64" customWidth="1"/>
    <col min="12291" max="12291" width="15.7109375" style="64" customWidth="1"/>
    <col min="12292" max="12293" width="30.7109375" style="64" customWidth="1"/>
    <col min="12294" max="12544" width="9.140625" style="64"/>
    <col min="12545" max="12545" width="23.28515625" style="64" bestFit="1" customWidth="1"/>
    <col min="12546" max="12546" width="21" style="64" customWidth="1"/>
    <col min="12547" max="12547" width="15.7109375" style="64" customWidth="1"/>
    <col min="12548" max="12549" width="30.7109375" style="64" customWidth="1"/>
    <col min="12550" max="12800" width="9.140625" style="64"/>
    <col min="12801" max="12801" width="23.28515625" style="64" bestFit="1" customWidth="1"/>
    <col min="12802" max="12802" width="21" style="64" customWidth="1"/>
    <col min="12803" max="12803" width="15.7109375" style="64" customWidth="1"/>
    <col min="12804" max="12805" width="30.7109375" style="64" customWidth="1"/>
    <col min="12806" max="13056" width="9.140625" style="64"/>
    <col min="13057" max="13057" width="23.28515625" style="64" bestFit="1" customWidth="1"/>
    <col min="13058" max="13058" width="21" style="64" customWidth="1"/>
    <col min="13059" max="13059" width="15.7109375" style="64" customWidth="1"/>
    <col min="13060" max="13061" width="30.7109375" style="64" customWidth="1"/>
    <col min="13062" max="13312" width="9.140625" style="64"/>
    <col min="13313" max="13313" width="23.28515625" style="64" bestFit="1" customWidth="1"/>
    <col min="13314" max="13314" width="21" style="64" customWidth="1"/>
    <col min="13315" max="13315" width="15.7109375" style="64" customWidth="1"/>
    <col min="13316" max="13317" width="30.7109375" style="64" customWidth="1"/>
    <col min="13318" max="13568" width="9.140625" style="64"/>
    <col min="13569" max="13569" width="23.28515625" style="64" bestFit="1" customWidth="1"/>
    <col min="13570" max="13570" width="21" style="64" customWidth="1"/>
    <col min="13571" max="13571" width="15.7109375" style="64" customWidth="1"/>
    <col min="13572" max="13573" width="30.7109375" style="64" customWidth="1"/>
    <col min="13574" max="13824" width="9.140625" style="64"/>
    <col min="13825" max="13825" width="23.28515625" style="64" bestFit="1" customWidth="1"/>
    <col min="13826" max="13826" width="21" style="64" customWidth="1"/>
    <col min="13827" max="13827" width="15.7109375" style="64" customWidth="1"/>
    <col min="13828" max="13829" width="30.7109375" style="64" customWidth="1"/>
    <col min="13830" max="14080" width="9.140625" style="64"/>
    <col min="14081" max="14081" width="23.28515625" style="64" bestFit="1" customWidth="1"/>
    <col min="14082" max="14082" width="21" style="64" customWidth="1"/>
    <col min="14083" max="14083" width="15.7109375" style="64" customWidth="1"/>
    <col min="14084" max="14085" width="30.7109375" style="64" customWidth="1"/>
    <col min="14086" max="14336" width="9.140625" style="64"/>
    <col min="14337" max="14337" width="23.28515625" style="64" bestFit="1" customWidth="1"/>
    <col min="14338" max="14338" width="21" style="64" customWidth="1"/>
    <col min="14339" max="14339" width="15.7109375" style="64" customWidth="1"/>
    <col min="14340" max="14341" width="30.7109375" style="64" customWidth="1"/>
    <col min="14342" max="14592" width="9.140625" style="64"/>
    <col min="14593" max="14593" width="23.28515625" style="64" bestFit="1" customWidth="1"/>
    <col min="14594" max="14594" width="21" style="64" customWidth="1"/>
    <col min="14595" max="14595" width="15.7109375" style="64" customWidth="1"/>
    <col min="14596" max="14597" width="30.7109375" style="64" customWidth="1"/>
    <col min="14598" max="14848" width="9.140625" style="64"/>
    <col min="14849" max="14849" width="23.28515625" style="64" bestFit="1" customWidth="1"/>
    <col min="14850" max="14850" width="21" style="64" customWidth="1"/>
    <col min="14851" max="14851" width="15.7109375" style="64" customWidth="1"/>
    <col min="14852" max="14853" width="30.7109375" style="64" customWidth="1"/>
    <col min="14854" max="15104" width="9.140625" style="64"/>
    <col min="15105" max="15105" width="23.28515625" style="64" bestFit="1" customWidth="1"/>
    <col min="15106" max="15106" width="21" style="64" customWidth="1"/>
    <col min="15107" max="15107" width="15.7109375" style="64" customWidth="1"/>
    <col min="15108" max="15109" width="30.7109375" style="64" customWidth="1"/>
    <col min="15110" max="15360" width="9.140625" style="64"/>
    <col min="15361" max="15361" width="23.28515625" style="64" bestFit="1" customWidth="1"/>
    <col min="15362" max="15362" width="21" style="64" customWidth="1"/>
    <col min="15363" max="15363" width="15.7109375" style="64" customWidth="1"/>
    <col min="15364" max="15365" width="30.7109375" style="64" customWidth="1"/>
    <col min="15366" max="15616" width="9.140625" style="64"/>
    <col min="15617" max="15617" width="23.28515625" style="64" bestFit="1" customWidth="1"/>
    <col min="15618" max="15618" width="21" style="64" customWidth="1"/>
    <col min="15619" max="15619" width="15.7109375" style="64" customWidth="1"/>
    <col min="15620" max="15621" width="30.7109375" style="64" customWidth="1"/>
    <col min="15622" max="15872" width="9.140625" style="64"/>
    <col min="15873" max="15873" width="23.28515625" style="64" bestFit="1" customWidth="1"/>
    <col min="15874" max="15874" width="21" style="64" customWidth="1"/>
    <col min="15875" max="15875" width="15.7109375" style="64" customWidth="1"/>
    <col min="15876" max="15877" width="30.7109375" style="64" customWidth="1"/>
    <col min="15878" max="16128" width="9.140625" style="64"/>
    <col min="16129" max="16129" width="23.28515625" style="64" bestFit="1" customWidth="1"/>
    <col min="16130" max="16130" width="21" style="64" customWidth="1"/>
    <col min="16131" max="16131" width="15.7109375" style="64" customWidth="1"/>
    <col min="16132" max="16133" width="30.7109375" style="64" customWidth="1"/>
    <col min="16134" max="16384" width="9.140625" style="64"/>
  </cols>
  <sheetData>
    <row r="1" spans="1:3" x14ac:dyDescent="0.2">
      <c r="A1" s="64" t="s">
        <v>0</v>
      </c>
      <c r="B1" s="64" t="s">
        <v>1</v>
      </c>
    </row>
    <row r="4" spans="1:3" x14ac:dyDescent="0.2">
      <c r="A4" s="64" t="s">
        <v>0</v>
      </c>
      <c r="B4" s="64" t="s">
        <v>2</v>
      </c>
    </row>
    <row r="5" spans="1:3" x14ac:dyDescent="0.2">
      <c r="A5" s="64" t="s">
        <v>0</v>
      </c>
      <c r="B5" s="64" t="s">
        <v>3</v>
      </c>
      <c r="C5" s="64" t="s">
        <v>4</v>
      </c>
    </row>
    <row r="6" spans="1:3" x14ac:dyDescent="0.2">
      <c r="A6" s="64" t="s">
        <v>5</v>
      </c>
      <c r="B6" s="64" t="s">
        <v>6</v>
      </c>
      <c r="C6" s="64" t="str">
        <f>'Steg 1 - kontroller'!D6</f>
        <v>SL</v>
      </c>
    </row>
    <row r="7" spans="1:3" x14ac:dyDescent="0.2">
      <c r="A7" s="64" t="s">
        <v>7</v>
      </c>
      <c r="B7" s="64" t="s">
        <v>8</v>
      </c>
      <c r="C7" s="64" t="s">
        <v>9</v>
      </c>
    </row>
    <row r="8" spans="1:3" x14ac:dyDescent="0.2">
      <c r="A8" s="64" t="s">
        <v>7</v>
      </c>
      <c r="B8" s="64" t="s">
        <v>10</v>
      </c>
      <c r="C8" s="64">
        <f>'Steg 1 - kontroller'!D10</f>
        <v>202210</v>
      </c>
    </row>
    <row r="9" spans="1:3" x14ac:dyDescent="0.2">
      <c r="A9" s="66" t="s">
        <v>7</v>
      </c>
      <c r="B9" s="66" t="s">
        <v>11</v>
      </c>
      <c r="C9" s="64">
        <f>'Steg 1 - kontroller'!D8</f>
        <v>21218</v>
      </c>
    </row>
    <row r="10" spans="1:3" x14ac:dyDescent="0.2">
      <c r="A10" s="66" t="s">
        <v>7</v>
      </c>
      <c r="B10" s="66" t="s">
        <v>12</v>
      </c>
      <c r="C10" s="64" t="str">
        <f>'Steg 1 - kontroller'!D73</f>
        <v>Nej</v>
      </c>
    </row>
    <row r="11" spans="1:3" x14ac:dyDescent="0.2">
      <c r="A11" s="66" t="s">
        <v>7</v>
      </c>
      <c r="B11" s="66" t="s">
        <v>13</v>
      </c>
      <c r="C11" s="64">
        <f>'Steg 1 - kontroller'!C20</f>
        <v>21218</v>
      </c>
    </row>
    <row r="12" spans="1:3" ht="15" x14ac:dyDescent="0.25">
      <c r="A12" t="s">
        <v>340</v>
      </c>
      <c r="B12" t="s">
        <v>342</v>
      </c>
    </row>
    <row r="13" spans="1:3" ht="12" customHeight="1" x14ac:dyDescent="0.25">
      <c r="A13" t="s">
        <v>5</v>
      </c>
      <c r="B13" t="s">
        <v>14</v>
      </c>
      <c r="C13" t="str">
        <f>'Steg 2 - bokföring avslut'!E26</f>
        <v>Projnr-fel</v>
      </c>
    </row>
    <row r="14" spans="1:3" ht="12" customHeight="1" x14ac:dyDescent="0.25">
      <c r="A14" t="s">
        <v>5</v>
      </c>
      <c r="B14" t="s">
        <v>15</v>
      </c>
      <c r="C14" t="str">
        <f ca="1">"EXC"&amp;LEFT(C13,3)&amp;TEXT(C20,"ddttmmss")</f>
        <v>EXCPro04114643</v>
      </c>
    </row>
    <row r="15" spans="1:3" ht="12" customHeight="1" x14ac:dyDescent="0.25">
      <c r="A15" t="s">
        <v>5</v>
      </c>
      <c r="B15" t="s">
        <v>16</v>
      </c>
      <c r="C15" t="s">
        <v>17</v>
      </c>
    </row>
    <row r="16" spans="1:3" ht="12" customHeight="1" x14ac:dyDescent="0.25">
      <c r="A16" t="s">
        <v>5</v>
      </c>
      <c r="B16" t="s">
        <v>18</v>
      </c>
      <c r="C16" t="s">
        <v>19</v>
      </c>
    </row>
    <row r="17" spans="1:3" ht="12" customHeight="1" x14ac:dyDescent="0.25">
      <c r="A17" t="s">
        <v>5</v>
      </c>
      <c r="B17" t="s">
        <v>20</v>
      </c>
      <c r="C17" t="s">
        <v>21</v>
      </c>
    </row>
    <row r="18" spans="1:3" ht="12" customHeight="1" x14ac:dyDescent="0.25">
      <c r="A18" t="s">
        <v>5</v>
      </c>
      <c r="B18" t="s">
        <v>22</v>
      </c>
      <c r="C18" s="115">
        <f ca="1">Verdatum</f>
        <v>44869</v>
      </c>
    </row>
    <row r="19" spans="1:3" ht="12" customHeight="1" x14ac:dyDescent="0.25">
      <c r="A19" t="s">
        <v>5</v>
      </c>
      <c r="B19" t="s">
        <v>23</v>
      </c>
      <c r="C19">
        <v>16</v>
      </c>
    </row>
    <row r="20" spans="1:3" ht="12" customHeight="1" x14ac:dyDescent="0.25">
      <c r="A20"/>
      <c r="B20" t="s">
        <v>24</v>
      </c>
      <c r="C20" s="116">
        <f ca="1">NOW()</f>
        <v>44869.490769791664</v>
      </c>
    </row>
    <row r="21" spans="1:3" ht="12" customHeight="1" x14ac:dyDescent="0.25">
      <c r="A21"/>
      <c r="B21"/>
      <c r="C21" s="116"/>
    </row>
    <row r="22" spans="1:3" x14ac:dyDescent="0.2">
      <c r="A22" s="64" t="s">
        <v>25</v>
      </c>
      <c r="B22" s="64" t="s">
        <v>26</v>
      </c>
      <c r="C22" s="64" t="s">
        <v>27</v>
      </c>
    </row>
    <row r="23" spans="1:3" x14ac:dyDescent="0.2">
      <c r="A23" s="64" t="s">
        <v>25</v>
      </c>
      <c r="B23" s="64" t="s">
        <v>28</v>
      </c>
      <c r="C23" s="64" t="s">
        <v>29</v>
      </c>
    </row>
    <row r="24" spans="1:3" x14ac:dyDescent="0.2">
      <c r="A24" s="64" t="s">
        <v>25</v>
      </c>
      <c r="B24" s="64" t="s">
        <v>30</v>
      </c>
      <c r="C24" s="64" t="s">
        <v>31</v>
      </c>
    </row>
    <row r="25" spans="1:3" x14ac:dyDescent="0.2">
      <c r="A25" s="64" t="s">
        <v>25</v>
      </c>
      <c r="B25" s="64" t="s">
        <v>32</v>
      </c>
      <c r="C25" s="64" t="s">
        <v>33</v>
      </c>
    </row>
    <row r="26" spans="1:3" x14ac:dyDescent="0.2">
      <c r="A26" s="64" t="s">
        <v>25</v>
      </c>
      <c r="B26" s="64" t="s">
        <v>34</v>
      </c>
      <c r="C26" s="64" t="s">
        <v>35</v>
      </c>
    </row>
    <row r="27" spans="1:3" x14ac:dyDescent="0.2">
      <c r="A27" s="64" t="s">
        <v>25</v>
      </c>
      <c r="B27" s="64" t="s">
        <v>36</v>
      </c>
      <c r="C27" s="64" t="s">
        <v>37</v>
      </c>
    </row>
    <row r="29" spans="1:3" x14ac:dyDescent="0.2">
      <c r="A29" s="64" t="s">
        <v>25</v>
      </c>
      <c r="B29" s="64" t="s">
        <v>38</v>
      </c>
      <c r="C29" s="64" t="s">
        <v>39</v>
      </c>
    </row>
    <row r="30" spans="1:3" x14ac:dyDescent="0.2">
      <c r="A30" s="64" t="s">
        <v>25</v>
      </c>
      <c r="B30" s="64" t="s">
        <v>40</v>
      </c>
      <c r="C30" s="64" t="s">
        <v>41</v>
      </c>
    </row>
    <row r="31" spans="1:3" x14ac:dyDescent="0.2">
      <c r="A31" s="64" t="s">
        <v>25</v>
      </c>
      <c r="B31" s="64" t="s">
        <v>42</v>
      </c>
      <c r="C31" s="64" t="s">
        <v>43</v>
      </c>
    </row>
    <row r="32" spans="1:3" x14ac:dyDescent="0.2">
      <c r="A32" s="64" t="s">
        <v>25</v>
      </c>
      <c r="B32" s="64" t="s">
        <v>44</v>
      </c>
      <c r="C32" s="64" t="s">
        <v>45</v>
      </c>
    </row>
    <row r="33" spans="1:3" x14ac:dyDescent="0.2">
      <c r="A33" s="64" t="s">
        <v>25</v>
      </c>
      <c r="B33" s="64" t="s">
        <v>46</v>
      </c>
      <c r="C33" s="64" t="s">
        <v>47</v>
      </c>
    </row>
    <row r="34" spans="1:3" x14ac:dyDescent="0.2">
      <c r="A34" s="64" t="s">
        <v>25</v>
      </c>
      <c r="B34" s="64" t="s">
        <v>48</v>
      </c>
      <c r="C34" s="64" t="s">
        <v>49</v>
      </c>
    </row>
    <row r="35" spans="1:3" x14ac:dyDescent="0.2">
      <c r="A35" s="64" t="s">
        <v>25</v>
      </c>
      <c r="B35" s="64" t="s">
        <v>50</v>
      </c>
      <c r="C35" s="64" t="s">
        <v>51</v>
      </c>
    </row>
    <row r="36" spans="1:3" x14ac:dyDescent="0.2">
      <c r="A36" s="64" t="s">
        <v>25</v>
      </c>
      <c r="B36" s="64" t="s">
        <v>52</v>
      </c>
      <c r="C36" s="64" t="s">
        <v>53</v>
      </c>
    </row>
    <row r="37" spans="1:3" x14ac:dyDescent="0.2">
      <c r="A37" s="64" t="s">
        <v>25</v>
      </c>
      <c r="B37" s="64" t="s">
        <v>54</v>
      </c>
      <c r="C37" s="64" t="s">
        <v>55</v>
      </c>
    </row>
    <row r="38" spans="1:3" x14ac:dyDescent="0.2">
      <c r="A38" s="64" t="s">
        <v>25</v>
      </c>
      <c r="B38" s="64" t="s">
        <v>56</v>
      </c>
      <c r="C38" s="64" t="s">
        <v>57</v>
      </c>
    </row>
    <row r="39" spans="1:3" x14ac:dyDescent="0.2">
      <c r="A39" s="64" t="s">
        <v>25</v>
      </c>
      <c r="B39" s="64" t="s">
        <v>58</v>
      </c>
      <c r="C39" s="64" t="s">
        <v>59</v>
      </c>
    </row>
    <row r="40" spans="1:3" x14ac:dyDescent="0.2">
      <c r="A40" s="64" t="s">
        <v>25</v>
      </c>
      <c r="B40" s="64" t="s">
        <v>60</v>
      </c>
      <c r="C40" s="64" t="s">
        <v>61</v>
      </c>
    </row>
    <row r="41" spans="1:3" x14ac:dyDescent="0.2">
      <c r="A41" s="64" t="s">
        <v>25</v>
      </c>
      <c r="B41" s="64" t="s">
        <v>62</v>
      </c>
      <c r="C41" s="64" t="s">
        <v>63</v>
      </c>
    </row>
    <row r="42" spans="1:3" x14ac:dyDescent="0.2">
      <c r="A42" s="64" t="s">
        <v>25</v>
      </c>
      <c r="B42" s="64" t="s">
        <v>64</v>
      </c>
      <c r="C42" s="64" t="s">
        <v>65</v>
      </c>
    </row>
    <row r="43" spans="1:3" x14ac:dyDescent="0.2">
      <c r="A43" s="64" t="s">
        <v>25</v>
      </c>
      <c r="B43" s="64" t="s">
        <v>66</v>
      </c>
      <c r="C43" s="64" t="s">
        <v>67</v>
      </c>
    </row>
    <row r="44" spans="1:3" x14ac:dyDescent="0.2">
      <c r="A44" s="64" t="s">
        <v>25</v>
      </c>
      <c r="B44" s="64" t="s">
        <v>68</v>
      </c>
      <c r="C44" s="64" t="s">
        <v>69</v>
      </c>
    </row>
    <row r="45" spans="1:3" x14ac:dyDescent="0.2">
      <c r="A45" s="64" t="s">
        <v>25</v>
      </c>
      <c r="B45" s="64" t="s">
        <v>70</v>
      </c>
      <c r="C45" s="64" t="s">
        <v>71</v>
      </c>
    </row>
    <row r="46" spans="1:3" x14ac:dyDescent="0.2">
      <c r="A46" s="64" t="s">
        <v>25</v>
      </c>
      <c r="B46" s="64" t="s">
        <v>72</v>
      </c>
      <c r="C46" s="64" t="s">
        <v>73</v>
      </c>
    </row>
    <row r="47" spans="1:3" x14ac:dyDescent="0.2">
      <c r="A47" s="64" t="s">
        <v>25</v>
      </c>
      <c r="B47" s="64" t="s">
        <v>74</v>
      </c>
      <c r="C47" s="64" t="s">
        <v>75</v>
      </c>
    </row>
    <row r="48" spans="1:3" x14ac:dyDescent="0.2">
      <c r="A48" s="64" t="s">
        <v>25</v>
      </c>
      <c r="B48" s="64" t="s">
        <v>76</v>
      </c>
      <c r="C48" s="64" t="s">
        <v>77</v>
      </c>
    </row>
    <row r="49" spans="1:5" x14ac:dyDescent="0.2">
      <c r="A49" s="64" t="s">
        <v>25</v>
      </c>
      <c r="B49" s="64" t="s">
        <v>78</v>
      </c>
      <c r="C49" s="64" t="s">
        <v>79</v>
      </c>
    </row>
    <row r="50" spans="1:5" x14ac:dyDescent="0.2">
      <c r="A50" s="64" t="s">
        <v>25</v>
      </c>
      <c r="B50" s="64" t="s">
        <v>80</v>
      </c>
      <c r="C50" s="64" t="s">
        <v>81</v>
      </c>
    </row>
    <row r="51" spans="1:5" x14ac:dyDescent="0.2">
      <c r="A51" s="64" t="s">
        <v>25</v>
      </c>
      <c r="B51" s="64" t="s">
        <v>82</v>
      </c>
      <c r="C51" s="64" t="s">
        <v>83</v>
      </c>
    </row>
    <row r="52" spans="1:5" x14ac:dyDescent="0.2">
      <c r="A52" s="64" t="s">
        <v>25</v>
      </c>
      <c r="B52" s="64" t="s">
        <v>84</v>
      </c>
      <c r="C52" s="64" t="s">
        <v>85</v>
      </c>
    </row>
    <row r="53" spans="1:5" x14ac:dyDescent="0.2">
      <c r="A53" s="64" t="s">
        <v>25</v>
      </c>
      <c r="B53" s="64" t="s">
        <v>86</v>
      </c>
      <c r="C53" s="64" t="s">
        <v>87</v>
      </c>
    </row>
    <row r="54" spans="1:5" x14ac:dyDescent="0.2">
      <c r="A54" s="64" t="s">
        <v>25</v>
      </c>
      <c r="B54" s="64" t="s">
        <v>88</v>
      </c>
      <c r="C54" s="64" t="s">
        <v>89</v>
      </c>
    </row>
    <row r="57" spans="1:5" x14ac:dyDescent="0.2">
      <c r="A57" s="64" t="s">
        <v>0</v>
      </c>
      <c r="B57" s="64" t="s">
        <v>90</v>
      </c>
    </row>
    <row r="58" spans="1:5" x14ac:dyDescent="0.2">
      <c r="A58" s="64" t="s">
        <v>0</v>
      </c>
      <c r="B58" s="64" t="s">
        <v>91</v>
      </c>
      <c r="C58" s="64" t="s">
        <v>92</v>
      </c>
      <c r="D58" s="64" t="s">
        <v>93</v>
      </c>
      <c r="E58" s="64" t="s">
        <v>94</v>
      </c>
    </row>
    <row r="59" spans="1:5" x14ac:dyDescent="0.2">
      <c r="A59" s="64" t="s">
        <v>95</v>
      </c>
      <c r="B59" s="64" t="s">
        <v>97</v>
      </c>
    </row>
    <row r="60" spans="1:5" x14ac:dyDescent="0.2">
      <c r="A60" s="64" t="s">
        <v>95</v>
      </c>
      <c r="B60" s="64" t="s">
        <v>98</v>
      </c>
    </row>
    <row r="61" spans="1:5" x14ac:dyDescent="0.2">
      <c r="A61" s="64" t="s">
        <v>95</v>
      </c>
      <c r="B61" s="64" t="s">
        <v>99</v>
      </c>
    </row>
    <row r="62" spans="1:5" x14ac:dyDescent="0.2">
      <c r="A62" s="64" t="s">
        <v>95</v>
      </c>
      <c r="B62" s="64" t="s">
        <v>96</v>
      </c>
    </row>
  </sheetData>
  <pageMargins left="0.75" right="0.75" top="1" bottom="1" header="0.5" footer="0.5"/>
  <pageSetup paperSize="9" scale="80" orientation="portrait" horizontalDpi="120" verticalDpi="7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showGridLines="0" topLeftCell="A4" workbookViewId="0">
      <selection activeCell="L9" sqref="L9"/>
    </sheetView>
  </sheetViews>
  <sheetFormatPr defaultRowHeight="15" x14ac:dyDescent="0.25"/>
  <cols>
    <col min="1" max="1" width="15.28515625" customWidth="1"/>
    <col min="12" max="12" width="19" customWidth="1"/>
  </cols>
  <sheetData>
    <row r="1" spans="1:15" ht="21" x14ac:dyDescent="0.35">
      <c r="A1" s="7" t="s">
        <v>100</v>
      </c>
    </row>
    <row r="3" spans="1:15" x14ac:dyDescent="0.25">
      <c r="A3" s="6" t="s">
        <v>101</v>
      </c>
    </row>
    <row r="4" spans="1:15" x14ac:dyDescent="0.25">
      <c r="A4" s="136" t="s">
        <v>353</v>
      </c>
    </row>
    <row r="5" spans="1:15" x14ac:dyDescent="0.25">
      <c r="A5" s="136" t="s">
        <v>345</v>
      </c>
    </row>
    <row r="6" spans="1:15" x14ac:dyDescent="0.25">
      <c r="A6" s="136"/>
      <c r="C6" s="20"/>
    </row>
    <row r="7" spans="1:15" x14ac:dyDescent="0.25">
      <c r="A7" t="s">
        <v>102</v>
      </c>
    </row>
    <row r="8" spans="1:15" ht="15.75" thickBot="1" x14ac:dyDescent="0.3"/>
    <row r="9" spans="1:15" ht="18.75" x14ac:dyDescent="0.3">
      <c r="A9" s="24" t="s">
        <v>103</v>
      </c>
      <c r="B9" s="18" t="s">
        <v>104</v>
      </c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9"/>
    </row>
    <row r="10" spans="1:15" x14ac:dyDescent="0.25">
      <c r="A10" s="28" t="s">
        <v>105</v>
      </c>
      <c r="B10" s="20" t="s">
        <v>106</v>
      </c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1"/>
    </row>
    <row r="11" spans="1:15" x14ac:dyDescent="0.25">
      <c r="A11" s="25"/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1"/>
    </row>
    <row r="12" spans="1:15" x14ac:dyDescent="0.25">
      <c r="A12" s="25"/>
      <c r="B12" s="20" t="s">
        <v>107</v>
      </c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1"/>
    </row>
    <row r="13" spans="1:15" x14ac:dyDescent="0.25">
      <c r="A13" s="25"/>
      <c r="B13" s="20" t="s">
        <v>108</v>
      </c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1"/>
    </row>
    <row r="14" spans="1:15" ht="15.75" thickBot="1" x14ac:dyDescent="0.3">
      <c r="A14" s="26"/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3"/>
    </row>
    <row r="15" spans="1:15" ht="15.75" thickBot="1" x14ac:dyDescent="0.3"/>
    <row r="16" spans="1:15" ht="18.75" x14ac:dyDescent="0.3">
      <c r="A16" s="24" t="s">
        <v>109</v>
      </c>
      <c r="B16" s="18" t="s">
        <v>110</v>
      </c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9"/>
    </row>
    <row r="17" spans="1:15" x14ac:dyDescent="0.25">
      <c r="A17" s="28" t="s">
        <v>111</v>
      </c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1"/>
    </row>
    <row r="18" spans="1:15" x14ac:dyDescent="0.25">
      <c r="A18" s="25"/>
      <c r="B18" s="20" t="s">
        <v>346</v>
      </c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1"/>
    </row>
    <row r="19" spans="1:15" x14ac:dyDescent="0.25">
      <c r="A19" s="25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1"/>
    </row>
    <row r="20" spans="1:15" x14ac:dyDescent="0.25">
      <c r="A20" s="25"/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1"/>
    </row>
    <row r="21" spans="1:15" x14ac:dyDescent="0.25">
      <c r="A21" s="25"/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1"/>
    </row>
    <row r="22" spans="1:15" x14ac:dyDescent="0.25">
      <c r="A22" s="25"/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1"/>
    </row>
    <row r="23" spans="1:15" x14ac:dyDescent="0.25">
      <c r="A23" s="25"/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1"/>
    </row>
    <row r="24" spans="1:15" ht="15.75" thickBot="1" x14ac:dyDescent="0.3">
      <c r="A24" s="26"/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3"/>
    </row>
    <row r="25" spans="1:15" ht="15.75" thickBot="1" x14ac:dyDescent="0.3"/>
    <row r="26" spans="1:15" ht="18.75" x14ac:dyDescent="0.3">
      <c r="A26" s="29" t="s">
        <v>112</v>
      </c>
      <c r="B26" s="18" t="s">
        <v>113</v>
      </c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9"/>
    </row>
    <row r="27" spans="1:15" ht="18.75" x14ac:dyDescent="0.3">
      <c r="A27" s="122"/>
      <c r="B27" s="20" t="s">
        <v>114</v>
      </c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1"/>
    </row>
    <row r="28" spans="1:15" x14ac:dyDescent="0.25">
      <c r="A28" s="30"/>
      <c r="B28" s="20" t="s">
        <v>115</v>
      </c>
      <c r="C28" s="20"/>
      <c r="D28" s="20"/>
      <c r="E28" s="20"/>
      <c r="F28" s="27" t="s">
        <v>116</v>
      </c>
      <c r="G28" s="20"/>
      <c r="H28" s="20"/>
      <c r="I28" s="20"/>
      <c r="J28" s="20"/>
      <c r="K28" s="20"/>
      <c r="L28" s="20"/>
      <c r="M28" s="20"/>
      <c r="N28" s="20"/>
      <c r="O28" s="21"/>
    </row>
    <row r="29" spans="1:15" ht="15.75" thickBot="1" x14ac:dyDescent="0.3">
      <c r="A29" s="31"/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3"/>
    </row>
  </sheetData>
  <hyperlinks>
    <hyperlink ref="F28" r:id="rId1"/>
  </hyperlinks>
  <pageMargins left="0.7" right="0.7" top="0.75" bottom="0.75" header="0.3" footer="0.3"/>
  <pageSetup paperSize="9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E14"/>
  <sheetViews>
    <sheetView topLeftCell="B10" workbookViewId="0">
      <selection activeCell="E15" sqref="E15"/>
    </sheetView>
  </sheetViews>
  <sheetFormatPr defaultRowHeight="15" x14ac:dyDescent="0.25"/>
  <cols>
    <col min="1" max="1" width="27.42578125" customWidth="1"/>
    <col min="2" max="2" width="12.42578125" customWidth="1"/>
    <col min="3" max="3" width="20.85546875" customWidth="1"/>
    <col min="4" max="4" width="73.28515625" customWidth="1"/>
    <col min="5" max="5" width="84.5703125" customWidth="1"/>
  </cols>
  <sheetData>
    <row r="1" spans="1:5" ht="18.75" x14ac:dyDescent="0.3">
      <c r="A1" s="127" t="s">
        <v>320</v>
      </c>
      <c r="B1" s="128"/>
      <c r="C1" s="128"/>
      <c r="D1" s="128"/>
      <c r="E1" s="128"/>
    </row>
    <row r="2" spans="1:5" x14ac:dyDescent="0.25">
      <c r="A2" t="s">
        <v>117</v>
      </c>
      <c r="B2" t="s">
        <v>118</v>
      </c>
      <c r="C2" t="s">
        <v>119</v>
      </c>
      <c r="D2" t="s">
        <v>120</v>
      </c>
      <c r="E2" t="s">
        <v>121</v>
      </c>
    </row>
    <row r="3" spans="1:5" x14ac:dyDescent="0.25">
      <c r="A3" t="s">
        <v>122</v>
      </c>
      <c r="B3" t="s">
        <v>123</v>
      </c>
      <c r="C3" t="s">
        <v>124</v>
      </c>
      <c r="D3" t="s">
        <v>125</v>
      </c>
      <c r="E3" t="s">
        <v>126</v>
      </c>
    </row>
    <row r="4" spans="1:5" ht="231.75" customHeight="1" x14ac:dyDescent="0.25">
      <c r="A4" s="129" t="s">
        <v>127</v>
      </c>
      <c r="B4" s="129" t="s">
        <v>128</v>
      </c>
      <c r="C4" s="130" t="s">
        <v>129</v>
      </c>
      <c r="D4" s="117" t="s">
        <v>130</v>
      </c>
      <c r="E4" s="117" t="s">
        <v>319</v>
      </c>
    </row>
    <row r="5" spans="1:5" ht="132.75" customHeight="1" x14ac:dyDescent="0.25">
      <c r="A5" s="129" t="s">
        <v>131</v>
      </c>
      <c r="B5" s="129" t="s">
        <v>128</v>
      </c>
      <c r="C5" s="130" t="s">
        <v>304</v>
      </c>
      <c r="D5" s="117" t="s">
        <v>132</v>
      </c>
      <c r="E5" s="117" t="s">
        <v>133</v>
      </c>
    </row>
    <row r="6" spans="1:5" ht="177" customHeight="1" x14ac:dyDescent="0.25">
      <c r="A6" s="129" t="s">
        <v>131</v>
      </c>
      <c r="B6" s="129" t="s">
        <v>134</v>
      </c>
      <c r="C6" s="130" t="s">
        <v>129</v>
      </c>
      <c r="D6" s="117" t="s">
        <v>135</v>
      </c>
      <c r="E6" s="117" t="s">
        <v>136</v>
      </c>
    </row>
    <row r="7" spans="1:5" ht="108" customHeight="1" x14ac:dyDescent="0.25">
      <c r="A7" s="129" t="s">
        <v>137</v>
      </c>
      <c r="B7" s="129" t="s">
        <v>138</v>
      </c>
      <c r="C7" s="117" t="s">
        <v>139</v>
      </c>
      <c r="D7" s="117" t="s">
        <v>140</v>
      </c>
      <c r="E7" s="117" t="s">
        <v>141</v>
      </c>
    </row>
    <row r="8" spans="1:5" x14ac:dyDescent="0.25">
      <c r="A8" t="s">
        <v>142</v>
      </c>
      <c r="B8" t="s">
        <v>143</v>
      </c>
      <c r="C8" t="s">
        <v>144</v>
      </c>
      <c r="D8" t="s">
        <v>145</v>
      </c>
      <c r="E8" t="s">
        <v>19</v>
      </c>
    </row>
    <row r="9" spans="1:5" ht="162" customHeight="1" x14ac:dyDescent="0.25">
      <c r="A9" s="129" t="s">
        <v>131</v>
      </c>
      <c r="B9" s="129" t="s">
        <v>307</v>
      </c>
      <c r="C9" s="130" t="s">
        <v>303</v>
      </c>
      <c r="D9" s="81" t="s">
        <v>306</v>
      </c>
      <c r="E9" s="81" t="s">
        <v>305</v>
      </c>
    </row>
    <row r="10" spans="1:5" x14ac:dyDescent="0.25">
      <c r="A10" t="s">
        <v>131</v>
      </c>
      <c r="B10" t="s">
        <v>309</v>
      </c>
      <c r="C10" t="s">
        <v>310</v>
      </c>
      <c r="E10" s="131" t="s">
        <v>311</v>
      </c>
    </row>
    <row r="11" spans="1:5" x14ac:dyDescent="0.25">
      <c r="A11" t="s">
        <v>131</v>
      </c>
      <c r="B11" t="s">
        <v>313</v>
      </c>
      <c r="C11" t="s">
        <v>314</v>
      </c>
      <c r="E11" s="131" t="s">
        <v>312</v>
      </c>
    </row>
    <row r="12" spans="1:5" x14ac:dyDescent="0.25">
      <c r="A12" t="s">
        <v>131</v>
      </c>
      <c r="B12" t="s">
        <v>315</v>
      </c>
      <c r="C12" t="s">
        <v>316</v>
      </c>
    </row>
    <row r="13" spans="1:5" ht="270" x14ac:dyDescent="0.25">
      <c r="A13" t="s">
        <v>137</v>
      </c>
      <c r="B13" t="s">
        <v>327</v>
      </c>
      <c r="C13" s="117" t="s">
        <v>328</v>
      </c>
      <c r="D13" s="117" t="s">
        <v>175</v>
      </c>
      <c r="E13" s="117" t="s">
        <v>330</v>
      </c>
    </row>
    <row r="14" spans="1:5" ht="60" x14ac:dyDescent="0.25">
      <c r="A14" t="s">
        <v>131</v>
      </c>
      <c r="B14" t="s">
        <v>335</v>
      </c>
      <c r="C14" s="117" t="s">
        <v>338</v>
      </c>
      <c r="D14" t="s">
        <v>337</v>
      </c>
      <c r="E14" t="s">
        <v>336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G79"/>
  <sheetViews>
    <sheetView showGridLines="0" tabSelected="1" topLeftCell="B3" zoomScale="87" zoomScaleNormal="87" workbookViewId="0">
      <selection activeCell="B3" sqref="B3"/>
    </sheetView>
  </sheetViews>
  <sheetFormatPr defaultRowHeight="15" x14ac:dyDescent="0.25"/>
  <cols>
    <col min="1" max="1" width="82.5703125" hidden="1" customWidth="1"/>
    <col min="2" max="2" width="9.140625" customWidth="1"/>
    <col min="3" max="3" width="72" customWidth="1"/>
    <col min="4" max="4" width="15" customWidth="1"/>
    <col min="5" max="5" width="3.28515625" customWidth="1"/>
    <col min="6" max="6" width="81.140625" customWidth="1"/>
    <col min="7" max="7" width="15" customWidth="1"/>
  </cols>
  <sheetData>
    <row r="1" spans="1:7" hidden="1" x14ac:dyDescent="0.25">
      <c r="A1" t="s">
        <v>146</v>
      </c>
    </row>
    <row r="2" spans="1:7" hidden="1" x14ac:dyDescent="0.25">
      <c r="A2" t="s">
        <v>147</v>
      </c>
    </row>
    <row r="3" spans="1:7" x14ac:dyDescent="0.25">
      <c r="D3" s="16"/>
    </row>
    <row r="4" spans="1:7" s="20" customFormat="1" ht="17.25" x14ac:dyDescent="0.3">
      <c r="C4" s="32" t="s">
        <v>322</v>
      </c>
      <c r="D4" s="33"/>
      <c r="E4" s="32"/>
    </row>
    <row r="5" spans="1:7" ht="15.75" thickBot="1" x14ac:dyDescent="0.3">
      <c r="C5" s="1" t="s">
        <v>148</v>
      </c>
      <c r="D5" s="16"/>
    </row>
    <row r="6" spans="1:7" ht="1.5" customHeight="1" thickBot="1" x14ac:dyDescent="0.3">
      <c r="C6" s="58" t="s">
        <v>149</v>
      </c>
      <c r="D6" s="59" t="s">
        <v>150</v>
      </c>
    </row>
    <row r="7" spans="1:7" ht="1.5" hidden="1" customHeight="1" thickBot="1" x14ac:dyDescent="0.3">
      <c r="A7" t="s">
        <v>151</v>
      </c>
      <c r="C7" s="58"/>
      <c r="D7" s="59"/>
      <c r="G7" t="s">
        <v>152</v>
      </c>
    </row>
    <row r="8" spans="1:7" s="51" customFormat="1" ht="17.25" customHeight="1" thickBot="1" x14ac:dyDescent="0.35">
      <c r="A8" s="51" t="s">
        <v>153</v>
      </c>
      <c r="B8"/>
      <c r="C8" s="58" t="s">
        <v>154</v>
      </c>
      <c r="D8" s="59">
        <v>21218</v>
      </c>
      <c r="E8"/>
      <c r="F8" s="58" t="s">
        <v>317</v>
      </c>
      <c r="G8" s="59">
        <v>21218</v>
      </c>
    </row>
    <row r="9" spans="1:7" s="51" customFormat="1" ht="17.25" hidden="1" customHeight="1" thickBot="1" x14ac:dyDescent="0.35">
      <c r="A9" s="51" t="s">
        <v>151</v>
      </c>
      <c r="B9"/>
      <c r="C9" s="58"/>
      <c r="D9" s="59"/>
      <c r="E9"/>
      <c r="F9" s="58"/>
      <c r="G9" s="59" t="s">
        <v>155</v>
      </c>
    </row>
    <row r="10" spans="1:7" s="51" customFormat="1" ht="17.25" customHeight="1" thickBot="1" x14ac:dyDescent="0.35">
      <c r="A10" s="51" t="s">
        <v>153</v>
      </c>
      <c r="C10" s="58" t="s">
        <v>156</v>
      </c>
      <c r="D10" s="59">
        <v>202210</v>
      </c>
      <c r="E10" s="50"/>
      <c r="F10" s="58" t="s">
        <v>318</v>
      </c>
      <c r="G10" s="59">
        <v>202211</v>
      </c>
    </row>
    <row r="11" spans="1:7" ht="18.75" x14ac:dyDescent="0.3">
      <c r="A11" s="51"/>
      <c r="D11" s="16"/>
    </row>
    <row r="12" spans="1:7" ht="17.25" x14ac:dyDescent="0.3">
      <c r="C12" s="32" t="s">
        <v>323</v>
      </c>
      <c r="D12" s="33"/>
      <c r="E12" s="32"/>
      <c r="F12" s="20"/>
      <c r="G12" s="20"/>
    </row>
    <row r="13" spans="1:7" ht="21.75" customHeight="1" x14ac:dyDescent="0.25">
      <c r="C13" s="1" t="s">
        <v>157</v>
      </c>
      <c r="D13" s="16"/>
    </row>
    <row r="14" spans="1:7" ht="15.75" x14ac:dyDescent="0.25">
      <c r="C14" s="52" t="s">
        <v>324</v>
      </c>
      <c r="D14" s="53"/>
    </row>
    <row r="15" spans="1:7" ht="15.75" thickBot="1" x14ac:dyDescent="0.3">
      <c r="D15" s="16"/>
    </row>
    <row r="16" spans="1:7" s="20" customFormat="1" ht="17.25" x14ac:dyDescent="0.3">
      <c r="C16" s="36" t="s">
        <v>344</v>
      </c>
      <c r="D16" s="37"/>
      <c r="E16" s="38"/>
      <c r="F16" s="38"/>
      <c r="G16" s="39"/>
    </row>
    <row r="17" spans="1:7" s="20" customFormat="1" ht="17.25" hidden="1" x14ac:dyDescent="0.3">
      <c r="A17" s="20" t="s">
        <v>151</v>
      </c>
      <c r="C17" s="123" t="s">
        <v>158</v>
      </c>
      <c r="D17" s="33"/>
      <c r="E17" s="32"/>
      <c r="F17" s="32" t="s">
        <v>341</v>
      </c>
      <c r="G17" s="124"/>
    </row>
    <row r="18" spans="1:7" ht="17.25" x14ac:dyDescent="0.3">
      <c r="A18" t="s">
        <v>153</v>
      </c>
      <c r="B18" s="20"/>
      <c r="C18" s="123" t="s">
        <v>376</v>
      </c>
      <c r="D18" s="33" t="s">
        <v>343</v>
      </c>
      <c r="E18" s="32"/>
      <c r="F18" s="32" t="s">
        <v>371</v>
      </c>
      <c r="G18" s="124"/>
    </row>
    <row r="19" spans="1:7" ht="17.25" hidden="1" x14ac:dyDescent="0.3">
      <c r="A19" t="s">
        <v>151</v>
      </c>
      <c r="B19" s="20"/>
      <c r="C19" s="123" t="s">
        <v>152</v>
      </c>
      <c r="D19" s="33"/>
      <c r="E19" s="32"/>
      <c r="F19" s="32"/>
      <c r="G19" s="124"/>
    </row>
    <row r="20" spans="1:7" hidden="1" x14ac:dyDescent="0.25">
      <c r="A20" t="s">
        <v>159</v>
      </c>
      <c r="C20" s="40">
        <v>21218</v>
      </c>
      <c r="D20" s="20"/>
      <c r="E20" s="20"/>
      <c r="F20" s="20"/>
      <c r="G20" s="21"/>
    </row>
    <row r="21" spans="1:7" x14ac:dyDescent="0.25">
      <c r="C21" s="40"/>
      <c r="D21" s="20"/>
      <c r="E21" s="20"/>
      <c r="F21" s="20"/>
      <c r="G21" s="21"/>
    </row>
    <row r="22" spans="1:7" x14ac:dyDescent="0.25">
      <c r="C22" s="41"/>
      <c r="D22" s="42"/>
      <c r="E22" s="20"/>
      <c r="F22" s="43" t="s">
        <v>160</v>
      </c>
      <c r="G22" s="21"/>
    </row>
    <row r="23" spans="1:7" hidden="1" x14ac:dyDescent="0.25">
      <c r="A23" s="6" t="s">
        <v>347</v>
      </c>
    </row>
    <row r="24" spans="1:7" ht="196.5" hidden="1" customHeight="1" x14ac:dyDescent="0.25">
      <c r="A24" s="117" t="s">
        <v>348</v>
      </c>
    </row>
    <row r="25" spans="1:7" hidden="1" x14ac:dyDescent="0.25">
      <c r="A25" t="s">
        <v>349</v>
      </c>
    </row>
    <row r="26" spans="1:7" hidden="1" x14ac:dyDescent="0.25">
      <c r="A26" t="s">
        <v>350</v>
      </c>
      <c r="C26" s="65"/>
      <c r="D26" s="42" t="s">
        <v>165</v>
      </c>
      <c r="E26" s="20"/>
      <c r="F26" s="43"/>
      <c r="G26" s="21"/>
    </row>
    <row r="27" spans="1:7" ht="39.75" customHeight="1" x14ac:dyDescent="0.25">
      <c r="A27" t="s">
        <v>351</v>
      </c>
      <c r="C27" s="54" t="s">
        <v>352</v>
      </c>
      <c r="D27" s="48" t="s">
        <v>167</v>
      </c>
      <c r="E27" s="12"/>
      <c r="F27" s="137" t="s">
        <v>365</v>
      </c>
      <c r="G27" s="138"/>
    </row>
    <row r="28" spans="1:7" hidden="1" x14ac:dyDescent="0.25">
      <c r="A28" s="6" t="s">
        <v>161</v>
      </c>
    </row>
    <row r="29" spans="1:7" ht="285" hidden="1" x14ac:dyDescent="0.25">
      <c r="A29" s="117" t="s">
        <v>162</v>
      </c>
    </row>
    <row r="30" spans="1:7" hidden="1" x14ac:dyDescent="0.25">
      <c r="A30" t="s">
        <v>163</v>
      </c>
    </row>
    <row r="31" spans="1:7" hidden="1" x14ac:dyDescent="0.25">
      <c r="A31" t="s">
        <v>164</v>
      </c>
      <c r="C31" s="65"/>
      <c r="D31" s="42" t="s">
        <v>165</v>
      </c>
      <c r="E31" s="20"/>
      <c r="F31" s="43"/>
      <c r="G31" s="21"/>
    </row>
    <row r="32" spans="1:7" ht="39.75" customHeight="1" x14ac:dyDescent="0.25">
      <c r="A32" t="s">
        <v>166</v>
      </c>
      <c r="C32" s="54" t="s">
        <v>339</v>
      </c>
      <c r="D32" s="48" t="s">
        <v>167</v>
      </c>
      <c r="E32" s="12"/>
      <c r="F32" s="137" t="s">
        <v>334</v>
      </c>
      <c r="G32" s="138"/>
    </row>
    <row r="33" spans="1:7" ht="15" hidden="1" customHeight="1" x14ac:dyDescent="0.25">
      <c r="A33" s="6" t="s">
        <v>168</v>
      </c>
    </row>
    <row r="34" spans="1:7" ht="180" hidden="1" customHeight="1" x14ac:dyDescent="0.25">
      <c r="A34" s="117" t="s">
        <v>169</v>
      </c>
    </row>
    <row r="35" spans="1:7" ht="15" hidden="1" customHeight="1" x14ac:dyDescent="0.25">
      <c r="A35" t="s">
        <v>170</v>
      </c>
    </row>
    <row r="36" spans="1:7" ht="15" hidden="1" customHeight="1" x14ac:dyDescent="0.25">
      <c r="A36" t="s">
        <v>171</v>
      </c>
      <c r="C36" s="65"/>
      <c r="D36" s="42" t="s">
        <v>165</v>
      </c>
      <c r="E36" s="12"/>
      <c r="F36" s="125"/>
      <c r="G36" s="126"/>
    </row>
    <row r="37" spans="1:7" ht="39.75" customHeight="1" x14ac:dyDescent="0.25">
      <c r="A37" t="s">
        <v>172</v>
      </c>
      <c r="C37" s="54" t="s">
        <v>321</v>
      </c>
      <c r="D37" s="48" t="s">
        <v>167</v>
      </c>
      <c r="E37" s="12"/>
      <c r="F37" s="137" t="s">
        <v>173</v>
      </c>
      <c r="G37" s="138"/>
    </row>
    <row r="38" spans="1:7" hidden="1" x14ac:dyDescent="0.25">
      <c r="A38" s="6" t="s">
        <v>174</v>
      </c>
    </row>
    <row r="39" spans="1:7" ht="270" hidden="1" x14ac:dyDescent="0.25">
      <c r="A39" s="117" t="s">
        <v>329</v>
      </c>
    </row>
    <row r="40" spans="1:7" hidden="1" x14ac:dyDescent="0.25">
      <c r="A40" t="s">
        <v>176</v>
      </c>
    </row>
    <row r="41" spans="1:7" hidden="1" x14ac:dyDescent="0.25">
      <c r="A41" t="s">
        <v>177</v>
      </c>
      <c r="D41" t="s">
        <v>165</v>
      </c>
    </row>
    <row r="42" spans="1:7" ht="39.75" customHeight="1" x14ac:dyDescent="0.25">
      <c r="A42" t="s">
        <v>178</v>
      </c>
      <c r="C42" s="54" t="s">
        <v>179</v>
      </c>
      <c r="D42" s="48" t="s">
        <v>167</v>
      </c>
      <c r="E42" s="12"/>
      <c r="F42" s="137" t="s">
        <v>180</v>
      </c>
      <c r="G42" s="138"/>
    </row>
    <row r="43" spans="1:7" hidden="1" x14ac:dyDescent="0.25">
      <c r="A43" s="6" t="s">
        <v>181</v>
      </c>
    </row>
    <row r="44" spans="1:7" ht="409.5" hidden="1" x14ac:dyDescent="0.25">
      <c r="A44" s="117" t="s">
        <v>182</v>
      </c>
    </row>
    <row r="45" spans="1:7" hidden="1" x14ac:dyDescent="0.25">
      <c r="A45" t="s">
        <v>183</v>
      </c>
    </row>
    <row r="46" spans="1:7" hidden="1" x14ac:dyDescent="0.25">
      <c r="A46" t="s">
        <v>184</v>
      </c>
      <c r="D46" t="s">
        <v>165</v>
      </c>
    </row>
    <row r="47" spans="1:7" ht="39.75" customHeight="1" x14ac:dyDescent="0.25">
      <c r="A47" t="s">
        <v>185</v>
      </c>
      <c r="C47" s="55" t="s">
        <v>186</v>
      </c>
      <c r="D47" s="48" t="s">
        <v>167</v>
      </c>
      <c r="E47" s="12"/>
      <c r="F47" s="137" t="s">
        <v>187</v>
      </c>
      <c r="G47" s="138"/>
    </row>
    <row r="48" spans="1:7" hidden="1" x14ac:dyDescent="0.25">
      <c r="A48" s="6" t="s">
        <v>188</v>
      </c>
    </row>
    <row r="49" spans="1:7" ht="390" hidden="1" x14ac:dyDescent="0.25">
      <c r="A49" s="117" t="s">
        <v>189</v>
      </c>
    </row>
    <row r="50" spans="1:7" hidden="1" x14ac:dyDescent="0.25">
      <c r="A50" t="s">
        <v>190</v>
      </c>
    </row>
    <row r="51" spans="1:7" hidden="1" x14ac:dyDescent="0.25">
      <c r="A51" t="s">
        <v>191</v>
      </c>
      <c r="D51" t="s">
        <v>165</v>
      </c>
    </row>
    <row r="52" spans="1:7" ht="39.75" customHeight="1" x14ac:dyDescent="0.25">
      <c r="A52" t="s">
        <v>192</v>
      </c>
      <c r="C52" s="54" t="s">
        <v>325</v>
      </c>
      <c r="D52" s="48" t="s">
        <v>167</v>
      </c>
      <c r="E52" s="12"/>
      <c r="F52" s="137" t="s">
        <v>193</v>
      </c>
      <c r="G52" s="138"/>
    </row>
    <row r="53" spans="1:7" hidden="1" x14ac:dyDescent="0.25">
      <c r="A53" s="6" t="s">
        <v>194</v>
      </c>
    </row>
    <row r="54" spans="1:7" ht="270" hidden="1" x14ac:dyDescent="0.25">
      <c r="A54" s="117" t="s">
        <v>195</v>
      </c>
    </row>
    <row r="55" spans="1:7" hidden="1" x14ac:dyDescent="0.25">
      <c r="A55" t="s">
        <v>196</v>
      </c>
    </row>
    <row r="56" spans="1:7" hidden="1" x14ac:dyDescent="0.25">
      <c r="A56" t="s">
        <v>197</v>
      </c>
      <c r="D56" t="s">
        <v>165</v>
      </c>
    </row>
    <row r="57" spans="1:7" ht="39.75" customHeight="1" x14ac:dyDescent="0.25">
      <c r="A57" t="s">
        <v>198</v>
      </c>
      <c r="C57" s="54" t="s">
        <v>199</v>
      </c>
      <c r="D57" s="48" t="s">
        <v>167</v>
      </c>
      <c r="E57" s="12"/>
      <c r="F57" s="137" t="s">
        <v>200</v>
      </c>
      <c r="G57" s="138"/>
    </row>
    <row r="58" spans="1:7" hidden="1" x14ac:dyDescent="0.25">
      <c r="A58" s="6" t="s">
        <v>201</v>
      </c>
    </row>
    <row r="59" spans="1:7" ht="409.5" hidden="1" x14ac:dyDescent="0.25">
      <c r="A59" s="117" t="s">
        <v>202</v>
      </c>
    </row>
    <row r="60" spans="1:7" hidden="1" x14ac:dyDescent="0.25">
      <c r="A60" t="s">
        <v>203</v>
      </c>
    </row>
    <row r="61" spans="1:7" hidden="1" x14ac:dyDescent="0.25">
      <c r="A61" t="s">
        <v>204</v>
      </c>
      <c r="D61" t="s">
        <v>165</v>
      </c>
    </row>
    <row r="62" spans="1:7" ht="39.75" customHeight="1" x14ac:dyDescent="0.25">
      <c r="A62" t="s">
        <v>205</v>
      </c>
      <c r="C62" s="54" t="s">
        <v>206</v>
      </c>
      <c r="D62" s="48" t="s">
        <v>167</v>
      </c>
      <c r="E62" s="12"/>
      <c r="F62" s="137" t="s">
        <v>200</v>
      </c>
      <c r="G62" s="138"/>
    </row>
    <row r="63" spans="1:7" hidden="1" x14ac:dyDescent="0.25">
      <c r="A63" s="6" t="s">
        <v>207</v>
      </c>
    </row>
    <row r="64" spans="1:7" ht="330" hidden="1" x14ac:dyDescent="0.25">
      <c r="A64" s="117" t="s">
        <v>208</v>
      </c>
      <c r="G64" s="21"/>
    </row>
    <row r="65" spans="1:7" hidden="1" x14ac:dyDescent="0.25">
      <c r="A65" t="s">
        <v>209</v>
      </c>
    </row>
    <row r="66" spans="1:7" hidden="1" x14ac:dyDescent="0.25">
      <c r="A66" t="s">
        <v>210</v>
      </c>
      <c r="D66" t="s">
        <v>165</v>
      </c>
    </row>
    <row r="67" spans="1:7" ht="39.75" customHeight="1" x14ac:dyDescent="0.25">
      <c r="A67" t="s">
        <v>211</v>
      </c>
      <c r="C67" s="54" t="s">
        <v>326</v>
      </c>
      <c r="D67" s="48" t="s">
        <v>167</v>
      </c>
      <c r="E67" s="12"/>
      <c r="F67" s="137" t="s">
        <v>366</v>
      </c>
      <c r="G67" s="138"/>
    </row>
    <row r="68" spans="1:7" hidden="1" x14ac:dyDescent="0.25">
      <c r="A68" s="6" t="s">
        <v>367</v>
      </c>
    </row>
    <row r="69" spans="1:7" ht="409.5" hidden="1" x14ac:dyDescent="0.25">
      <c r="A69" s="117" t="s">
        <v>370</v>
      </c>
    </row>
    <row r="70" spans="1:7" hidden="1" x14ac:dyDescent="0.25">
      <c r="A70" t="s">
        <v>373</v>
      </c>
    </row>
    <row r="71" spans="1:7" hidden="1" x14ac:dyDescent="0.25">
      <c r="A71" t="s">
        <v>374</v>
      </c>
      <c r="D71" t="s">
        <v>165</v>
      </c>
    </row>
    <row r="72" spans="1:7" ht="39.75" customHeight="1" x14ac:dyDescent="0.25">
      <c r="A72" t="s">
        <v>375</v>
      </c>
      <c r="C72" s="55" t="s">
        <v>368</v>
      </c>
      <c r="D72" s="48" t="s">
        <v>372</v>
      </c>
      <c r="E72" s="12"/>
      <c r="F72" s="137" t="s">
        <v>369</v>
      </c>
      <c r="G72" s="138"/>
    </row>
    <row r="73" spans="1:7" s="35" customFormat="1" ht="22.5" customHeight="1" x14ac:dyDescent="0.25">
      <c r="C73" s="56" t="s">
        <v>212</v>
      </c>
      <c r="D73" s="57" t="str">
        <f>IFERROR(VLOOKUP("NEJ",$D$27:$D$72,1,FALSE),"JA")</f>
        <v>Nej</v>
      </c>
      <c r="E73" s="34"/>
      <c r="F73" s="44"/>
      <c r="G73" s="45"/>
    </row>
    <row r="74" spans="1:7" ht="15.75" thickBot="1" x14ac:dyDescent="0.3">
      <c r="C74" s="46"/>
      <c r="D74" s="47"/>
      <c r="E74" s="22"/>
      <c r="F74" s="22"/>
      <c r="G74" s="23"/>
    </row>
    <row r="75" spans="1:7" ht="15.75" thickBot="1" x14ac:dyDescent="0.3">
      <c r="D75" s="16"/>
    </row>
    <row r="76" spans="1:7" s="20" customFormat="1" ht="17.25" x14ac:dyDescent="0.3">
      <c r="C76" s="36" t="s">
        <v>213</v>
      </c>
      <c r="D76" s="37"/>
      <c r="E76" s="38"/>
      <c r="F76" s="38"/>
      <c r="G76" s="39"/>
    </row>
    <row r="77" spans="1:7" x14ac:dyDescent="0.25">
      <c r="C77" s="40"/>
      <c r="D77" s="42"/>
      <c r="E77" s="20"/>
      <c r="F77" s="20"/>
      <c r="G77" s="21"/>
    </row>
    <row r="78" spans="1:7" ht="15.75" x14ac:dyDescent="0.25">
      <c r="C78" s="61" t="str">
        <f>IF(D73="Nej","Du måste åtgärda kontrollfel ovan innan du kan gå vidare till nästa steg i avslutet!","Alla kontroller godkända, du kan gå vidare med avslut på fliken Steg 2 - bokföring av avslut!")</f>
        <v>Du måste åtgärda kontrollfel ovan innan du kan gå vidare till nästa steg i avslutet!</v>
      </c>
      <c r="D78" s="62"/>
      <c r="E78" s="63"/>
      <c r="F78" s="63"/>
      <c r="G78" s="21"/>
    </row>
    <row r="79" spans="1:7" ht="15.75" thickBot="1" x14ac:dyDescent="0.3">
      <c r="C79" s="46"/>
      <c r="D79" s="47"/>
      <c r="E79" s="22"/>
      <c r="F79" s="22"/>
      <c r="G79" s="23"/>
    </row>
  </sheetData>
  <mergeCells count="10">
    <mergeCell ref="F72:G72"/>
    <mergeCell ref="F27:G27"/>
    <mergeCell ref="F62:G62"/>
    <mergeCell ref="F67:G67"/>
    <mergeCell ref="F32:G32"/>
    <mergeCell ref="F37:G37"/>
    <mergeCell ref="F42:G42"/>
    <mergeCell ref="F47:G47"/>
    <mergeCell ref="F52:G52"/>
    <mergeCell ref="F57:G57"/>
  </mergeCells>
  <conditionalFormatting sqref="D67 D32 D37 D42 D47 D52">
    <cfRule type="cellIs" dxfId="13" priority="18" operator="equal">
      <formula>"NEJ"</formula>
    </cfRule>
    <cfRule type="iconSet" priority="19">
      <iconSet>
        <cfvo type="percent" val="0"/>
        <cfvo type="percent" val="33"/>
        <cfvo type="percent" val="67"/>
      </iconSet>
    </cfRule>
  </conditionalFormatting>
  <conditionalFormatting sqref="C78">
    <cfRule type="expression" dxfId="12" priority="14">
      <formula>D73="JA"</formula>
    </cfRule>
  </conditionalFormatting>
  <conditionalFormatting sqref="G8:G10">
    <cfRule type="expression" dxfId="11" priority="10">
      <formula>G8=D8</formula>
    </cfRule>
  </conditionalFormatting>
  <conditionalFormatting sqref="D57 D62">
    <cfRule type="cellIs" dxfId="10" priority="38" operator="equal">
      <formula>"NEJ"</formula>
    </cfRule>
    <cfRule type="iconSet" priority="39">
      <iconSet>
        <cfvo type="percent" val="0"/>
        <cfvo type="percent" val="33"/>
        <cfvo type="percent" val="67"/>
      </iconSet>
    </cfRule>
  </conditionalFormatting>
  <conditionalFormatting sqref="G8:G10">
    <cfRule type="expression" dxfId="9" priority="52">
      <formula>#REF!=#REF!</formula>
    </cfRule>
  </conditionalFormatting>
  <conditionalFormatting sqref="D27">
    <cfRule type="cellIs" dxfId="8" priority="5" operator="equal">
      <formula>"NEJ"</formula>
    </cfRule>
    <cfRule type="iconSet" priority="6">
      <iconSet>
        <cfvo type="percent" val="0"/>
        <cfvo type="percent" val="33"/>
        <cfvo type="percent" val="67"/>
      </iconSet>
    </cfRule>
  </conditionalFormatting>
  <conditionalFormatting sqref="D72">
    <cfRule type="cellIs" dxfId="7" priority="1" operator="equal">
      <formula>"NEJ"</formula>
    </cfRule>
    <cfRule type="iconSet" priority="2">
      <iconSet>
        <cfvo type="percent" val="0"/>
        <cfvo type="percent" val="33"/>
        <cfvo type="percent" val="67"/>
      </iconSet>
    </cfRule>
  </conditionalFormatting>
  <pageMargins left="0.7" right="0.7" top="0.75" bottom="0.75" header="0.3" footer="0.3"/>
  <pageSetup paperSize="9" scale="72" orientation="landscape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O47"/>
  <sheetViews>
    <sheetView showGridLines="0" topLeftCell="B24" zoomScale="98" zoomScaleNormal="98" workbookViewId="0">
      <selection activeCell="B1" sqref="B1"/>
    </sheetView>
  </sheetViews>
  <sheetFormatPr defaultColWidth="15.7109375" defaultRowHeight="15" outlineLevelRow="1" outlineLevelCol="1" x14ac:dyDescent="0.25"/>
  <cols>
    <col min="1" max="1" width="49.5703125" style="15" hidden="1" customWidth="1" outlineLevel="1"/>
    <col min="2" max="2" width="4" style="15" customWidth="1" collapsed="1"/>
    <col min="11" max="11" width="15.7109375" style="82"/>
    <col min="12" max="12" width="25.140625" customWidth="1"/>
    <col min="13" max="15" width="15.7109375" hidden="1" customWidth="1"/>
  </cols>
  <sheetData>
    <row r="1" spans="1:6" ht="18.75" x14ac:dyDescent="0.3">
      <c r="B1" s="8" t="str">
        <f>CONCATENATE("Avslut projekt ",'Steg 1 - kontroller'!$D$8)</f>
        <v>Avslut projekt 21218</v>
      </c>
      <c r="E1" s="83"/>
      <c r="F1" s="83"/>
    </row>
    <row r="2" spans="1:6" ht="18.75" hidden="1" outlineLevel="1" x14ac:dyDescent="0.3">
      <c r="A2" t="s">
        <v>146</v>
      </c>
      <c r="B2" s="8"/>
      <c r="E2" s="83"/>
      <c r="F2" s="83"/>
    </row>
    <row r="3" spans="1:6" ht="18.75" hidden="1" outlineLevel="1" x14ac:dyDescent="0.3">
      <c r="A3" s="6" t="s">
        <v>214</v>
      </c>
      <c r="B3" s="8"/>
      <c r="E3" s="83"/>
      <c r="F3" s="83"/>
    </row>
    <row r="4" spans="1:6" ht="34.5" hidden="1" customHeight="1" outlineLevel="1" x14ac:dyDescent="0.3">
      <c r="A4" s="117" t="s">
        <v>354</v>
      </c>
      <c r="B4" s="8"/>
      <c r="E4" s="83"/>
      <c r="F4" s="83"/>
    </row>
    <row r="5" spans="1:6" ht="18.75" hidden="1" outlineLevel="1" x14ac:dyDescent="0.3">
      <c r="A5" s="117" t="s">
        <v>215</v>
      </c>
      <c r="B5" s="8"/>
      <c r="E5" s="83"/>
      <c r="F5" s="83"/>
    </row>
    <row r="6" spans="1:6" ht="30.75" hidden="1" outlineLevel="1" x14ac:dyDescent="0.3">
      <c r="A6" s="120" t="s">
        <v>216</v>
      </c>
      <c r="B6" s="8"/>
      <c r="E6" s="83"/>
      <c r="F6" s="83"/>
    </row>
    <row r="7" spans="1:6" ht="15.75" hidden="1" customHeight="1" outlineLevel="1" x14ac:dyDescent="0.3">
      <c r="A7" s="117" t="s">
        <v>355</v>
      </c>
      <c r="B7" s="8"/>
      <c r="E7" s="83"/>
      <c r="F7" s="83"/>
    </row>
    <row r="8" spans="1:6" ht="30" hidden="1" customHeight="1" outlineLevel="1" x14ac:dyDescent="0.3">
      <c r="A8" s="117" t="s">
        <v>217</v>
      </c>
      <c r="B8" s="8"/>
      <c r="E8" s="83"/>
      <c r="F8" s="83"/>
    </row>
    <row r="9" spans="1:6" ht="409.5" hidden="1" customHeight="1" outlineLevel="1" x14ac:dyDescent="0.3">
      <c r="A9" s="81" t="s">
        <v>356</v>
      </c>
      <c r="B9" s="8"/>
      <c r="E9" s="83"/>
      <c r="F9" s="83"/>
    </row>
    <row r="10" spans="1:6" ht="18.75" hidden="1" outlineLevel="1" x14ac:dyDescent="0.3">
      <c r="A10" s="117" t="s">
        <v>215</v>
      </c>
      <c r="B10" s="8"/>
      <c r="E10" s="83"/>
      <c r="F10" s="83"/>
    </row>
    <row r="11" spans="1:6" ht="18.75" hidden="1" outlineLevel="1" x14ac:dyDescent="0.3">
      <c r="A11" s="120" t="s">
        <v>218</v>
      </c>
      <c r="B11" s="8"/>
      <c r="E11" s="83"/>
      <c r="F11" s="83"/>
    </row>
    <row r="12" spans="1:6" ht="285.75" hidden="1" outlineLevel="1" x14ac:dyDescent="0.3">
      <c r="A12" s="81" t="s">
        <v>219</v>
      </c>
      <c r="B12" s="8"/>
      <c r="E12" s="83"/>
      <c r="F12" s="83"/>
    </row>
    <row r="13" spans="1:6" ht="409.6" hidden="1" outlineLevel="1" x14ac:dyDescent="0.3">
      <c r="A13" s="81" t="s">
        <v>357</v>
      </c>
      <c r="B13" s="8"/>
      <c r="E13" s="83"/>
      <c r="F13" s="83"/>
    </row>
    <row r="14" spans="1:6" ht="18.75" hidden="1" outlineLevel="1" x14ac:dyDescent="0.3">
      <c r="A14" s="15" t="s">
        <v>220</v>
      </c>
      <c r="B14" s="8"/>
      <c r="E14" s="83"/>
      <c r="F14" s="83"/>
    </row>
    <row r="15" spans="1:6" ht="18.75" outlineLevel="1" x14ac:dyDescent="0.3">
      <c r="B15" s="8"/>
      <c r="E15" s="83"/>
      <c r="F15" s="83"/>
    </row>
    <row r="16" spans="1:6" ht="18.75" x14ac:dyDescent="0.3">
      <c r="B16" s="8"/>
      <c r="E16" s="83"/>
      <c r="F16" s="83"/>
    </row>
    <row r="17" spans="2:12" ht="18.75" x14ac:dyDescent="0.3">
      <c r="B17" s="8"/>
      <c r="E17" s="83"/>
      <c r="F17" s="83"/>
    </row>
    <row r="18" spans="2:12" ht="18.75" x14ac:dyDescent="0.3">
      <c r="B18" s="8"/>
      <c r="E18" s="83"/>
      <c r="F18" s="83"/>
    </row>
    <row r="19" spans="2:12" ht="18.75" x14ac:dyDescent="0.3">
      <c r="E19" s="83"/>
      <c r="F19" s="83"/>
    </row>
    <row r="20" spans="2:12" ht="27" x14ac:dyDescent="0.5">
      <c r="H20" s="84" t="s">
        <v>221</v>
      </c>
    </row>
    <row r="21" spans="2:12" x14ac:dyDescent="0.25">
      <c r="L21" s="49"/>
    </row>
    <row r="22" spans="2:12" x14ac:dyDescent="0.25">
      <c r="E22" s="85"/>
      <c r="F22" s="85"/>
    </row>
    <row r="23" spans="2:12" ht="15.75" thickBot="1" x14ac:dyDescent="0.3">
      <c r="C23" s="49" t="s">
        <v>222</v>
      </c>
      <c r="H23" s="49" t="s">
        <v>223</v>
      </c>
      <c r="I23" s="86"/>
      <c r="K23" s="49" t="s">
        <v>224</v>
      </c>
    </row>
    <row r="24" spans="2:12" ht="16.5" thickTop="1" thickBot="1" x14ac:dyDescent="0.3">
      <c r="C24" s="139" t="s">
        <v>225</v>
      </c>
      <c r="D24" s="139"/>
      <c r="E24" s="87">
        <f>'Steg 1 - kontroller'!D10</f>
        <v>202210</v>
      </c>
      <c r="H24" s="88" t="s">
        <v>308</v>
      </c>
      <c r="I24" s="89">
        <f>SUM(M27:M47)</f>
        <v>2</v>
      </c>
      <c r="K24" s="90"/>
    </row>
    <row r="25" spans="2:12" ht="16.5" thickTop="1" thickBot="1" x14ac:dyDescent="0.3">
      <c r="C25" s="139" t="s">
        <v>226</v>
      </c>
      <c r="D25" s="139"/>
      <c r="E25" s="91">
        <f ca="1">TODAY()</f>
        <v>44869</v>
      </c>
      <c r="H25" s="88" t="s">
        <v>227</v>
      </c>
      <c r="I25" s="92">
        <f>SUM(N27:N47)</f>
        <v>0</v>
      </c>
      <c r="K25" s="49" t="s">
        <v>228</v>
      </c>
    </row>
    <row r="26" spans="2:12" ht="16.5" thickTop="1" thickBot="1" x14ac:dyDescent="0.3">
      <c r="C26" s="139" t="str">
        <f>IF(I24&gt;0,"Kontrollera om fliken är laddad","")</f>
        <v>Kontrollera om fliken är laddad</v>
      </c>
      <c r="D26" s="139"/>
      <c r="E26" s="132" t="str">
        <f>IF(I24&gt;0,"Projnr-fel","")</f>
        <v>Projnr-fel</v>
      </c>
      <c r="H26" s="88" t="s">
        <v>229</v>
      </c>
      <c r="I26" s="92">
        <f>SUM(K41:K47)</f>
        <v>0</v>
      </c>
      <c r="K26" s="90"/>
    </row>
    <row r="27" spans="2:12" ht="15.75" thickBot="1" x14ac:dyDescent="0.3">
      <c r="C27" s="140" t="str">
        <f>IF(I24=0,"OK att bokföra","")</f>
        <v/>
      </c>
      <c r="D27" s="140"/>
      <c r="E27" s="121" t="str">
        <f>IF(I24=0,'Steg 1 - kontroller'!D73,"")</f>
        <v/>
      </c>
    </row>
    <row r="29" spans="2:12" x14ac:dyDescent="0.25">
      <c r="C29" s="133" t="s">
        <v>333</v>
      </c>
      <c r="D29" s="134"/>
      <c r="E29" s="134"/>
      <c r="F29" s="134"/>
      <c r="G29" s="134"/>
      <c r="H29" s="134"/>
      <c r="I29" s="134"/>
      <c r="J29" s="134"/>
      <c r="K29" s="135"/>
    </row>
    <row r="30" spans="2:12" x14ac:dyDescent="0.25">
      <c r="C30" s="10"/>
    </row>
    <row r="31" spans="2:12" x14ac:dyDescent="0.25">
      <c r="C31" s="11" t="s">
        <v>230</v>
      </c>
    </row>
    <row r="32" spans="2:12" x14ac:dyDescent="0.25">
      <c r="C32" s="13" t="s">
        <v>231</v>
      </c>
    </row>
    <row r="33" spans="1:15" x14ac:dyDescent="0.25">
      <c r="C33" s="13" t="s">
        <v>332</v>
      </c>
    </row>
    <row r="34" spans="1:15" x14ac:dyDescent="0.25">
      <c r="C34" s="13" t="s">
        <v>331</v>
      </c>
    </row>
    <row r="35" spans="1:15" x14ac:dyDescent="0.25">
      <c r="C35" s="13" t="s">
        <v>232</v>
      </c>
    </row>
    <row r="36" spans="1:15" x14ac:dyDescent="0.25">
      <c r="C36" s="10"/>
    </row>
    <row r="37" spans="1:15" hidden="1" x14ac:dyDescent="0.25">
      <c r="A37" s="15" t="s">
        <v>151</v>
      </c>
      <c r="C37" s="10" t="s">
        <v>233</v>
      </c>
    </row>
    <row r="38" spans="1:15" x14ac:dyDescent="0.25">
      <c r="A38" s="15" t="s">
        <v>153</v>
      </c>
      <c r="C38" s="10" t="s">
        <v>364</v>
      </c>
    </row>
    <row r="39" spans="1:15" ht="15.75" thickBot="1" x14ac:dyDescent="0.3">
      <c r="C39" s="10"/>
    </row>
    <row r="40" spans="1:15" hidden="1" x14ac:dyDescent="0.25">
      <c r="A40" s="15" t="s">
        <v>234</v>
      </c>
      <c r="C40" s="113" t="s">
        <v>235</v>
      </c>
      <c r="D40" s="114" t="s">
        <v>236</v>
      </c>
      <c r="E40" s="114" t="s">
        <v>237</v>
      </c>
      <c r="F40" s="114" t="s">
        <v>238</v>
      </c>
      <c r="G40" s="114" t="s">
        <v>239</v>
      </c>
      <c r="H40" s="114" t="s">
        <v>240</v>
      </c>
      <c r="I40" s="114" t="s">
        <v>241</v>
      </c>
      <c r="J40" s="114" t="s">
        <v>242</v>
      </c>
      <c r="K40" s="119" t="s">
        <v>243</v>
      </c>
    </row>
    <row r="41" spans="1:15" s="94" customFormat="1" ht="14.25" hidden="1" customHeight="1" thickBot="1" x14ac:dyDescent="0.3">
      <c r="A41" s="118" t="s">
        <v>244</v>
      </c>
      <c r="B41" s="93"/>
      <c r="C41" s="113" t="s">
        <v>235</v>
      </c>
      <c r="D41" s="114" t="s">
        <v>236</v>
      </c>
      <c r="E41" s="114" t="s">
        <v>237</v>
      </c>
      <c r="F41" s="114" t="s">
        <v>238</v>
      </c>
      <c r="G41" s="114" t="s">
        <v>239</v>
      </c>
      <c r="H41" s="114" t="s">
        <v>240</v>
      </c>
      <c r="I41" s="114" t="s">
        <v>241</v>
      </c>
      <c r="J41" s="114" t="s">
        <v>242</v>
      </c>
      <c r="K41" s="114" t="s">
        <v>245</v>
      </c>
      <c r="L41" s="114" t="s">
        <v>246</v>
      </c>
      <c r="M41" s="95"/>
      <c r="O41" s="96"/>
    </row>
    <row r="42" spans="1:15" s="105" customFormat="1" ht="14.25" customHeight="1" x14ac:dyDescent="0.25">
      <c r="A42" s="97"/>
      <c r="B42" s="98"/>
      <c r="C42" s="99" t="s">
        <v>247</v>
      </c>
      <c r="D42" s="100" t="s">
        <v>248</v>
      </c>
      <c r="E42" s="100" t="s">
        <v>249</v>
      </c>
      <c r="F42" s="100" t="s">
        <v>250</v>
      </c>
      <c r="G42" s="100" t="s">
        <v>251</v>
      </c>
      <c r="H42" s="100" t="s">
        <v>252</v>
      </c>
      <c r="I42" s="100" t="s">
        <v>227</v>
      </c>
      <c r="J42" s="100" t="s">
        <v>253</v>
      </c>
      <c r="K42" s="101" t="s">
        <v>254</v>
      </c>
      <c r="L42" s="102" t="s">
        <v>255</v>
      </c>
      <c r="M42" s="103"/>
      <c r="N42" s="104"/>
      <c r="O42" s="104"/>
    </row>
    <row r="43" spans="1:15" s="112" customFormat="1" ht="17.25" customHeight="1" x14ac:dyDescent="0.25">
      <c r="A43" s="118" t="s">
        <v>256</v>
      </c>
      <c r="B43" s="98"/>
      <c r="C43" s="107">
        <v>2975</v>
      </c>
      <c r="D43" s="108">
        <v>2511019</v>
      </c>
      <c r="E43" s="108">
        <v>23966000</v>
      </c>
      <c r="F43" s="108"/>
      <c r="G43" s="108"/>
      <c r="H43" s="108"/>
      <c r="I43" s="109" t="s">
        <v>257</v>
      </c>
      <c r="J43" s="108"/>
      <c r="K43" s="110">
        <v>-2688.8</v>
      </c>
      <c r="L43" s="108" t="str">
        <f t="shared" ref="L43:L44" si="0">IF(ISBLANK(C43),"",$B$1)</f>
        <v>Avslut projekt 21218</v>
      </c>
      <c r="M43">
        <f t="shared" ref="M43:M44" si="1">IF(LEN(E43)&gt;8,1,IF(LEFT(E43,3)="999",0,IF(LEFT(E43,5)=MID(L43,16,5),"0",1)))</f>
        <v>1</v>
      </c>
      <c r="N43">
        <f t="shared" ref="N43:N44" si="2">IF(LEFT(J43,1)="5",K43,0)</f>
        <v>0</v>
      </c>
      <c r="O43" s="111"/>
    </row>
    <row r="44" spans="1:15" s="112" customFormat="1" ht="17.25" customHeight="1" x14ac:dyDescent="0.25">
      <c r="A44" s="118" t="s">
        <v>256</v>
      </c>
      <c r="B44" s="98"/>
      <c r="C44" s="107">
        <v>2975</v>
      </c>
      <c r="D44" s="108">
        <v>2511019</v>
      </c>
      <c r="E44" s="108">
        <v>99911</v>
      </c>
      <c r="F44" s="108"/>
      <c r="G44" s="108"/>
      <c r="H44" s="108"/>
      <c r="I44" s="109" t="s">
        <v>257</v>
      </c>
      <c r="J44" s="108"/>
      <c r="K44" s="110">
        <v>2688.8</v>
      </c>
      <c r="L44" s="108" t="str">
        <f t="shared" si="0"/>
        <v>Avslut projekt 21218</v>
      </c>
      <c r="M44">
        <f t="shared" si="1"/>
        <v>0</v>
      </c>
      <c r="N44">
        <f t="shared" si="2"/>
        <v>0</v>
      </c>
      <c r="O44" s="111"/>
    </row>
    <row r="45" spans="1:15" s="112" customFormat="1" ht="17.25" customHeight="1" x14ac:dyDescent="0.25">
      <c r="A45" s="118" t="s">
        <v>256</v>
      </c>
      <c r="B45" s="98"/>
      <c r="C45" s="107">
        <v>8992</v>
      </c>
      <c r="D45" s="108">
        <v>2511019</v>
      </c>
      <c r="E45" s="108">
        <v>23966000</v>
      </c>
      <c r="F45" s="108"/>
      <c r="G45" s="108"/>
      <c r="H45" s="108"/>
      <c r="I45" s="109" t="s">
        <v>257</v>
      </c>
      <c r="J45" s="108"/>
      <c r="K45" s="110">
        <v>-8553.18</v>
      </c>
      <c r="L45" s="108" t="str">
        <f>IF(ISBLANK(C45),"",$B$1)</f>
        <v>Avslut projekt 21218</v>
      </c>
      <c r="M45">
        <f>IF(LEN(E45)&gt;8,1,IF(LEFT(E45,3)="999",0,IF(LEFT(E45,5)=MID(L45,16,5),"0",1)))</f>
        <v>1</v>
      </c>
      <c r="N45">
        <f>IF(LEFT(J45,1)="5",K45,0)</f>
        <v>0</v>
      </c>
      <c r="O45" s="111"/>
    </row>
    <row r="46" spans="1:15" s="112" customFormat="1" ht="17.25" customHeight="1" x14ac:dyDescent="0.25">
      <c r="A46" s="118" t="s">
        <v>125</v>
      </c>
      <c r="B46" s="98"/>
      <c r="C46" s="107">
        <v>8992</v>
      </c>
      <c r="D46" s="108">
        <v>2511019</v>
      </c>
      <c r="E46" s="108">
        <v>99911</v>
      </c>
      <c r="F46" s="108"/>
      <c r="G46" s="108"/>
      <c r="H46" s="108"/>
      <c r="I46" s="109" t="s">
        <v>257</v>
      </c>
      <c r="J46" s="108"/>
      <c r="K46" s="110">
        <v>8553.18</v>
      </c>
      <c r="L46" s="108" t="str">
        <f>IF(ISBLANK(C46),"",$B$1)</f>
        <v>Avslut projekt 21218</v>
      </c>
      <c r="M46">
        <f>IF(LEN(E46)&gt;8,1,IF(LEFT(E46,3)="999",0,IF(LEFT(E46,5)=MID(L46,16,5),"0",1)))</f>
        <v>0</v>
      </c>
      <c r="N46">
        <f>IF(LEFT(J46,1)="5",K46,0)</f>
        <v>0</v>
      </c>
      <c r="O46" s="111"/>
    </row>
    <row r="47" spans="1:15" s="112" customFormat="1" x14ac:dyDescent="0.25">
      <c r="A47" s="106"/>
      <c r="B47" s="98"/>
      <c r="C47" s="107"/>
      <c r="D47" s="108"/>
      <c r="E47" s="108"/>
      <c r="F47" s="108"/>
      <c r="G47" s="108"/>
      <c r="H47" s="108"/>
      <c r="I47" s="109"/>
      <c r="J47" s="108"/>
      <c r="K47" s="110"/>
      <c r="L47" s="108" t="str">
        <f>IF(ISBLANK(C47),"",$B$1)</f>
        <v/>
      </c>
      <c r="M47">
        <f>IF(LEFT(D47,1)="9",K47,0)</f>
        <v>0</v>
      </c>
      <c r="N47">
        <f t="shared" ref="N47" si="3">IF(LEFT(J47,1)="5",K47,0)</f>
        <v>0</v>
      </c>
      <c r="O47" s="111"/>
    </row>
  </sheetData>
  <dataConsolidate/>
  <mergeCells count="4">
    <mergeCell ref="C24:D24"/>
    <mergeCell ref="C25:D25"/>
    <mergeCell ref="C27:D27"/>
    <mergeCell ref="C26:D26"/>
  </mergeCells>
  <conditionalFormatting sqref="I24:I26">
    <cfRule type="cellIs" dxfId="6" priority="11" operator="notEqual">
      <formula>0</formula>
    </cfRule>
  </conditionalFormatting>
  <conditionalFormatting sqref="I25">
    <cfRule type="cellIs" dxfId="5" priority="13" operator="notEqual">
      <formula>0</formula>
    </cfRule>
  </conditionalFormatting>
  <conditionalFormatting sqref="I26">
    <cfRule type="cellIs" dxfId="4" priority="12" operator="notEqual">
      <formula>0</formula>
    </cfRule>
  </conditionalFormatting>
  <conditionalFormatting sqref="E24">
    <cfRule type="cellIs" dxfId="3" priority="9" operator="lessThan">
      <formula>1</formula>
    </cfRule>
  </conditionalFormatting>
  <conditionalFormatting sqref="E27">
    <cfRule type="expression" dxfId="2" priority="7">
      <formula>$E$27&lt;&gt;"JA"</formula>
    </cfRule>
  </conditionalFormatting>
  <conditionalFormatting sqref="C26:E26">
    <cfRule type="expression" dxfId="1" priority="3">
      <formula>$E$26="Projnr-fel"</formula>
    </cfRule>
  </conditionalFormatting>
  <conditionalFormatting sqref="C27:D27">
    <cfRule type="colorScale" priority="2">
      <colorScale>
        <cfvo type="min"/>
        <cfvo type="max"/>
        <color rgb="FFFF7128"/>
        <color rgb="FFFFEF9C"/>
      </colorScale>
    </cfRule>
  </conditionalFormatting>
  <conditionalFormatting sqref="C27:E27">
    <cfRule type="containsText" dxfId="0" priority="1" operator="containsText" text="OK">
      <formula>NOT(ISERROR(SEARCH("OK",C27)))</formula>
    </cfRule>
  </conditionalFormatting>
  <pageMargins left="0.23622047244094491" right="0.23622047244094491" top="0.39370078740157483" bottom="0.74803149606299213" header="0.31496062992125984" footer="0.31496062992125984"/>
  <pageSetup paperSize="9" orientation="landscape" r:id="rId1"/>
  <headerFooter>
    <oddFooter>&amp;C&amp;P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L32"/>
  <sheetViews>
    <sheetView showGridLines="0" topLeftCell="B8" zoomScaleNormal="100" workbookViewId="0">
      <selection activeCell="B8" sqref="B8"/>
    </sheetView>
  </sheetViews>
  <sheetFormatPr defaultRowHeight="15" x14ac:dyDescent="0.25"/>
  <cols>
    <col min="1" max="1" width="82.85546875" hidden="1" customWidth="1"/>
    <col min="2" max="9" width="13" style="10" customWidth="1"/>
    <col min="10" max="10" width="14.7109375" style="77" customWidth="1"/>
    <col min="11" max="11" width="20.85546875" customWidth="1"/>
  </cols>
  <sheetData>
    <row r="1" spans="1:12" hidden="1" x14ac:dyDescent="0.25">
      <c r="A1" t="s">
        <v>146</v>
      </c>
    </row>
    <row r="2" spans="1:12" hidden="1" x14ac:dyDescent="0.25">
      <c r="A2" s="6" t="s">
        <v>258</v>
      </c>
    </row>
    <row r="3" spans="1:12" ht="180" hidden="1" x14ac:dyDescent="0.25">
      <c r="A3" s="117" t="s">
        <v>359</v>
      </c>
    </row>
    <row r="4" spans="1:12" hidden="1" x14ac:dyDescent="0.25">
      <c r="A4" s="120" t="s">
        <v>259</v>
      </c>
    </row>
    <row r="5" spans="1:12" ht="409.5" hidden="1" x14ac:dyDescent="0.25">
      <c r="A5" s="117" t="s">
        <v>360</v>
      </c>
    </row>
    <row r="6" spans="1:12" hidden="1" x14ac:dyDescent="0.25">
      <c r="A6" s="120" t="s">
        <v>260</v>
      </c>
    </row>
    <row r="7" spans="1:12" ht="240" hidden="1" x14ac:dyDescent="0.25">
      <c r="A7" s="117" t="s">
        <v>361</v>
      </c>
      <c r="C7" s="16"/>
    </row>
    <row r="8" spans="1:12" x14ac:dyDescent="0.25">
      <c r="A8" s="117"/>
    </row>
    <row r="9" spans="1:12" hidden="1" x14ac:dyDescent="0.25">
      <c r="A9" t="s">
        <v>220</v>
      </c>
    </row>
    <row r="10" spans="1:12" ht="21" x14ac:dyDescent="0.35">
      <c r="B10" s="68" t="s">
        <v>261</v>
      </c>
      <c r="C10" s="69"/>
      <c r="D10" s="69"/>
      <c r="E10" s="69"/>
      <c r="F10" s="69"/>
      <c r="G10" s="69"/>
      <c r="I10" s="67"/>
      <c r="J10" s="78"/>
      <c r="K10" s="8"/>
      <c r="L10" s="8"/>
    </row>
    <row r="11" spans="1:12" x14ac:dyDescent="0.25">
      <c r="B11" s="67"/>
      <c r="C11" s="67"/>
      <c r="D11" s="67"/>
      <c r="E11" s="67"/>
      <c r="F11" s="67"/>
      <c r="G11" s="67"/>
      <c r="H11" s="67"/>
      <c r="I11" s="67"/>
      <c r="J11" s="78"/>
      <c r="K11" s="8"/>
      <c r="L11" s="8"/>
    </row>
    <row r="12" spans="1:12" x14ac:dyDescent="0.25">
      <c r="B12" s="70" t="s">
        <v>230</v>
      </c>
      <c r="C12" s="67"/>
      <c r="D12" s="67"/>
      <c r="E12" s="67"/>
      <c r="F12" s="67"/>
      <c r="G12" s="67"/>
      <c r="H12" s="67"/>
      <c r="I12" s="67"/>
      <c r="J12" s="79"/>
      <c r="K12" s="8"/>
      <c r="L12" s="8"/>
    </row>
    <row r="13" spans="1:12" x14ac:dyDescent="0.25">
      <c r="B13" s="67" t="s">
        <v>262</v>
      </c>
      <c r="K13" s="8"/>
      <c r="L13" s="8"/>
    </row>
    <row r="14" spans="1:12" x14ac:dyDescent="0.25">
      <c r="B14" s="67" t="s">
        <v>263</v>
      </c>
      <c r="K14" s="8"/>
      <c r="L14" s="8"/>
    </row>
    <row r="15" spans="1:12" x14ac:dyDescent="0.25">
      <c r="B15" s="67"/>
      <c r="K15" s="8"/>
      <c r="L15" s="8"/>
    </row>
    <row r="16" spans="1:12" s="8" customFormat="1" hidden="1" x14ac:dyDescent="0.25">
      <c r="B16" s="70" t="s">
        <v>264</v>
      </c>
      <c r="C16" s="67"/>
      <c r="D16" s="67"/>
      <c r="E16" s="67"/>
      <c r="F16" s="67"/>
      <c r="G16" s="67"/>
      <c r="H16" s="67"/>
      <c r="I16" s="67"/>
      <c r="J16" s="78"/>
    </row>
    <row r="17" spans="1:12" hidden="1" x14ac:dyDescent="0.25">
      <c r="B17" s="71" t="s">
        <v>265</v>
      </c>
      <c r="C17" s="72"/>
      <c r="D17" s="67"/>
      <c r="E17" s="72"/>
      <c r="F17" s="71" t="s">
        <v>266</v>
      </c>
    </row>
    <row r="18" spans="1:12" hidden="1" x14ac:dyDescent="0.25">
      <c r="B18" s="17" t="s">
        <v>267</v>
      </c>
      <c r="C18" s="17" t="s">
        <v>248</v>
      </c>
      <c r="D18" s="17" t="s">
        <v>249</v>
      </c>
      <c r="E18" s="17" t="s">
        <v>268</v>
      </c>
      <c r="F18" s="5" t="s">
        <v>269</v>
      </c>
      <c r="G18" s="5" t="s">
        <v>248</v>
      </c>
      <c r="H18" s="5" t="s">
        <v>249</v>
      </c>
      <c r="I18" s="5" t="s">
        <v>268</v>
      </c>
    </row>
    <row r="19" spans="1:12" hidden="1" x14ac:dyDescent="0.25">
      <c r="B19" s="14">
        <v>2381</v>
      </c>
      <c r="C19" s="14" t="s">
        <v>270</v>
      </c>
      <c r="D19" s="14" t="s">
        <v>271</v>
      </c>
      <c r="E19" s="14" t="s">
        <v>272</v>
      </c>
      <c r="F19" s="14">
        <v>3729</v>
      </c>
      <c r="G19" s="14" t="s">
        <v>270</v>
      </c>
      <c r="H19" s="14" t="s">
        <v>271</v>
      </c>
      <c r="I19" s="14" t="s">
        <v>272</v>
      </c>
    </row>
    <row r="20" spans="1:12" hidden="1" x14ac:dyDescent="0.25">
      <c r="B20" s="14">
        <v>2386</v>
      </c>
      <c r="C20" s="14" t="s">
        <v>270</v>
      </c>
      <c r="D20" s="14" t="s">
        <v>271</v>
      </c>
      <c r="E20" s="14" t="s">
        <v>272</v>
      </c>
      <c r="F20" s="14">
        <v>3529</v>
      </c>
      <c r="G20" s="14" t="s">
        <v>270</v>
      </c>
      <c r="H20" s="14" t="s">
        <v>271</v>
      </c>
      <c r="I20" s="14" t="s">
        <v>272</v>
      </c>
    </row>
    <row r="21" spans="1:12" hidden="1" x14ac:dyDescent="0.25">
      <c r="B21" s="14">
        <v>2383</v>
      </c>
      <c r="C21" s="14" t="s">
        <v>270</v>
      </c>
      <c r="D21" s="14" t="s">
        <v>271</v>
      </c>
      <c r="E21" s="14" t="s">
        <v>272</v>
      </c>
      <c r="F21" s="14">
        <v>3739</v>
      </c>
      <c r="G21" s="14" t="s">
        <v>270</v>
      </c>
      <c r="H21" s="14" t="s">
        <v>271</v>
      </c>
      <c r="I21" s="14" t="s">
        <v>272</v>
      </c>
    </row>
    <row r="22" spans="1:12" hidden="1" x14ac:dyDescent="0.25">
      <c r="B22" s="14">
        <v>23961</v>
      </c>
      <c r="C22" s="14" t="s">
        <v>270</v>
      </c>
      <c r="D22" s="14" t="s">
        <v>271</v>
      </c>
      <c r="E22" s="14" t="s">
        <v>272</v>
      </c>
      <c r="F22" s="14">
        <v>3348</v>
      </c>
      <c r="G22" s="14" t="s">
        <v>270</v>
      </c>
      <c r="H22" s="14" t="s">
        <v>271</v>
      </c>
      <c r="I22" s="14" t="s">
        <v>272</v>
      </c>
      <c r="K22" s="4"/>
    </row>
    <row r="23" spans="1:12" hidden="1" x14ac:dyDescent="0.25">
      <c r="B23" s="14">
        <v>23951</v>
      </c>
      <c r="C23" s="14" t="s">
        <v>270</v>
      </c>
      <c r="D23" s="14" t="s">
        <v>271</v>
      </c>
      <c r="E23" s="14" t="s">
        <v>272</v>
      </c>
      <c r="F23" s="14">
        <v>3349</v>
      </c>
      <c r="G23" s="14" t="s">
        <v>270</v>
      </c>
      <c r="H23" s="14" t="s">
        <v>271</v>
      </c>
      <c r="I23" s="14" t="s">
        <v>272</v>
      </c>
      <c r="K23" s="4"/>
    </row>
    <row r="25" spans="1:12" hidden="1" x14ac:dyDescent="0.25">
      <c r="A25" t="s">
        <v>151</v>
      </c>
      <c r="B25" s="10" t="s">
        <v>233</v>
      </c>
    </row>
    <row r="26" spans="1:12" x14ac:dyDescent="0.25">
      <c r="A26" t="s">
        <v>153</v>
      </c>
      <c r="B26" s="10" t="s">
        <v>362</v>
      </c>
    </row>
    <row r="27" spans="1:12" x14ac:dyDescent="0.25">
      <c r="C27" s="73"/>
      <c r="I27" s="74"/>
    </row>
    <row r="28" spans="1:12" hidden="1" x14ac:dyDescent="0.25">
      <c r="A28" t="s">
        <v>234</v>
      </c>
      <c r="B28" s="10" t="s">
        <v>235</v>
      </c>
      <c r="C28" s="73" t="s">
        <v>236</v>
      </c>
      <c r="D28" s="73" t="s">
        <v>237</v>
      </c>
      <c r="E28" s="73" t="s">
        <v>238</v>
      </c>
      <c r="F28" s="73" t="s">
        <v>239</v>
      </c>
      <c r="G28" s="73" t="s">
        <v>240</v>
      </c>
      <c r="H28" s="73" t="s">
        <v>241</v>
      </c>
      <c r="I28" s="73" t="s">
        <v>242</v>
      </c>
      <c r="J28" s="77" t="s">
        <v>243</v>
      </c>
    </row>
    <row r="29" spans="1:12" s="8" customFormat="1" x14ac:dyDescent="0.25">
      <c r="B29" s="75" t="s">
        <v>247</v>
      </c>
      <c r="C29" s="75" t="s">
        <v>273</v>
      </c>
      <c r="D29" s="75" t="s">
        <v>274</v>
      </c>
      <c r="E29" s="75" t="s">
        <v>275</v>
      </c>
      <c r="F29" s="75" t="s">
        <v>276</v>
      </c>
      <c r="G29" s="75" t="s">
        <v>277</v>
      </c>
      <c r="H29" s="75" t="s">
        <v>278</v>
      </c>
      <c r="I29" s="75" t="s">
        <v>279</v>
      </c>
      <c r="J29" s="80" t="s">
        <v>254</v>
      </c>
      <c r="K29" s="60" t="s">
        <v>280</v>
      </c>
    </row>
    <row r="30" spans="1:12" hidden="1" x14ac:dyDescent="0.25">
      <c r="A30" t="s">
        <v>125</v>
      </c>
      <c r="B30" s="67"/>
      <c r="C30" s="67"/>
      <c r="D30" s="67"/>
      <c r="E30" s="67"/>
      <c r="F30" s="67"/>
      <c r="G30" s="67"/>
      <c r="H30" s="67"/>
      <c r="I30" s="67"/>
      <c r="J30" s="78">
        <v>0</v>
      </c>
      <c r="K30" s="8" t="str">
        <f>CONCATENATE("Avslut projekt ",'Steg 1 - kontroller'!$D$8)</f>
        <v>Avslut projekt 21218</v>
      </c>
      <c r="L30" s="8"/>
    </row>
    <row r="31" spans="1:12" x14ac:dyDescent="0.25">
      <c r="B31" s="67"/>
      <c r="C31" s="67"/>
      <c r="D31" s="67"/>
      <c r="E31" s="67"/>
      <c r="F31" s="67"/>
      <c r="G31" s="67"/>
      <c r="H31" s="67"/>
      <c r="I31" s="67"/>
      <c r="J31" s="78"/>
      <c r="K31" s="8"/>
      <c r="L31" s="8"/>
    </row>
    <row r="32" spans="1:12" x14ac:dyDescent="0.25">
      <c r="E32" s="71"/>
    </row>
  </sheetData>
  <phoneticPr fontId="5" type="noConversion"/>
  <pageMargins left="0.7" right="0.7" top="0.75" bottom="0.75" header="0.3" footer="0.3"/>
  <pageSetup paperSize="9"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M23"/>
  <sheetViews>
    <sheetView showGridLines="0" topLeftCell="B8" zoomScaleNormal="100" workbookViewId="0">
      <selection activeCell="B8" sqref="B8"/>
    </sheetView>
  </sheetViews>
  <sheetFormatPr defaultColWidth="9.140625" defaultRowHeight="15" x14ac:dyDescent="0.25"/>
  <cols>
    <col min="1" max="1" width="19.42578125" style="8" hidden="1" customWidth="1"/>
    <col min="2" max="2" width="19.85546875" style="67" customWidth="1"/>
    <col min="3" max="3" width="16.140625" style="67" customWidth="1"/>
    <col min="4" max="6" width="13.42578125" style="67" customWidth="1"/>
    <col min="7" max="7" width="12.85546875" style="67" customWidth="1"/>
    <col min="8" max="8" width="12.7109375" style="67" customWidth="1"/>
    <col min="9" max="9" width="12.42578125" style="67" customWidth="1"/>
    <col min="10" max="10" width="13.42578125" style="78" customWidth="1"/>
    <col min="11" max="11" width="22.85546875" style="8" customWidth="1"/>
    <col min="12" max="16384" width="9.140625" style="8"/>
  </cols>
  <sheetData>
    <row r="1" spans="1:12" hidden="1" x14ac:dyDescent="0.25">
      <c r="A1" t="s">
        <v>146</v>
      </c>
    </row>
    <row r="2" spans="1:12" ht="75" hidden="1" x14ac:dyDescent="0.25">
      <c r="A2" s="120" t="s">
        <v>281</v>
      </c>
    </row>
    <row r="3" spans="1:12" ht="409.5" hidden="1" x14ac:dyDescent="0.25">
      <c r="A3" s="117" t="s">
        <v>282</v>
      </c>
    </row>
    <row r="4" spans="1:12" hidden="1" x14ac:dyDescent="0.25">
      <c r="A4" s="117" t="s">
        <v>217</v>
      </c>
    </row>
    <row r="5" spans="1:12" ht="75" hidden="1" x14ac:dyDescent="0.25">
      <c r="A5" s="120" t="s">
        <v>283</v>
      </c>
    </row>
    <row r="6" spans="1:12" ht="409.5" hidden="1" x14ac:dyDescent="0.25">
      <c r="A6" s="81" t="s">
        <v>358</v>
      </c>
    </row>
    <row r="7" spans="1:12" hidden="1" x14ac:dyDescent="0.25">
      <c r="A7" s="8" t="s">
        <v>220</v>
      </c>
    </row>
    <row r="9" spans="1:12" ht="21" x14ac:dyDescent="0.35">
      <c r="B9" s="68" t="s">
        <v>284</v>
      </c>
      <c r="C9" s="69"/>
      <c r="D9" s="69"/>
      <c r="E9" s="69"/>
      <c r="F9" s="69"/>
      <c r="G9" s="69"/>
      <c r="H9" s="69"/>
    </row>
    <row r="10" spans="1:12" ht="15.75" customHeight="1" x14ac:dyDescent="0.25">
      <c r="L10" s="9"/>
    </row>
    <row r="11" spans="1:12" ht="15.75" customHeight="1" x14ac:dyDescent="0.25">
      <c r="B11" s="67" t="s">
        <v>285</v>
      </c>
      <c r="L11" s="9"/>
    </row>
    <row r="12" spans="1:12" ht="15.75" customHeight="1" x14ac:dyDescent="0.25">
      <c r="J12" s="79"/>
    </row>
    <row r="13" spans="1:12" ht="15.75" customHeight="1" x14ac:dyDescent="0.25">
      <c r="B13" s="70" t="s">
        <v>230</v>
      </c>
      <c r="J13" s="79"/>
    </row>
    <row r="14" spans="1:12" x14ac:dyDescent="0.25">
      <c r="B14" s="67" t="s">
        <v>231</v>
      </c>
    </row>
    <row r="15" spans="1:12" x14ac:dyDescent="0.25">
      <c r="B15" s="67" t="s">
        <v>286</v>
      </c>
    </row>
    <row r="17" spans="1:13" hidden="1" x14ac:dyDescent="0.25">
      <c r="A17" s="8" t="s">
        <v>151</v>
      </c>
      <c r="B17" s="67" t="s">
        <v>233</v>
      </c>
    </row>
    <row r="18" spans="1:13" x14ac:dyDescent="0.25">
      <c r="A18" s="8" t="s">
        <v>153</v>
      </c>
      <c r="B18" s="67" t="s">
        <v>363</v>
      </c>
    </row>
    <row r="19" spans="1:13" x14ac:dyDescent="0.25">
      <c r="B19" s="10"/>
      <c r="C19" s="73"/>
    </row>
    <row r="20" spans="1:13" hidden="1" x14ac:dyDescent="0.25">
      <c r="A20" t="s">
        <v>234</v>
      </c>
      <c r="B20" s="10" t="s">
        <v>235</v>
      </c>
      <c r="C20" s="73" t="s">
        <v>236</v>
      </c>
      <c r="D20" s="73" t="s">
        <v>237</v>
      </c>
      <c r="E20" s="73" t="s">
        <v>238</v>
      </c>
      <c r="F20" s="73" t="s">
        <v>239</v>
      </c>
      <c r="G20" s="73" t="s">
        <v>240</v>
      </c>
      <c r="H20" s="73" t="s">
        <v>241</v>
      </c>
      <c r="I20" s="73" t="s">
        <v>242</v>
      </c>
      <c r="J20" s="77" t="s">
        <v>243</v>
      </c>
    </row>
    <row r="21" spans="1:13" x14ac:dyDescent="0.25">
      <c r="B21" s="75" t="s">
        <v>247</v>
      </c>
      <c r="C21" s="75" t="s">
        <v>273</v>
      </c>
      <c r="D21" s="75" t="s">
        <v>274</v>
      </c>
      <c r="E21" s="75" t="s">
        <v>275</v>
      </c>
      <c r="F21" s="75" t="s">
        <v>276</v>
      </c>
      <c r="G21" s="75" t="s">
        <v>277</v>
      </c>
      <c r="H21" s="75" t="s">
        <v>278</v>
      </c>
      <c r="I21" s="75" t="s">
        <v>279</v>
      </c>
      <c r="J21" s="80" t="s">
        <v>254</v>
      </c>
      <c r="K21" s="60" t="s">
        <v>280</v>
      </c>
      <c r="M21" s="9"/>
    </row>
    <row r="22" spans="1:13" x14ac:dyDescent="0.25">
      <c r="A22" t="s">
        <v>256</v>
      </c>
      <c r="B22" s="67">
        <v>8992</v>
      </c>
      <c r="C22" s="67">
        <v>2511019</v>
      </c>
      <c r="D22" s="67">
        <v>23966000</v>
      </c>
      <c r="H22" s="67">
        <v>72</v>
      </c>
      <c r="J22" s="78">
        <v>-8553.18</v>
      </c>
      <c r="K22" s="8" t="str">
        <f>CONCATENATE("Avslut projekt ",'Steg 1 - kontroller'!$D$8)</f>
        <v>Avslut projekt 21218</v>
      </c>
    </row>
    <row r="23" spans="1:13" x14ac:dyDescent="0.25">
      <c r="A23" t="s">
        <v>126</v>
      </c>
      <c r="B23" s="67">
        <v>8992</v>
      </c>
      <c r="C23" s="67">
        <v>2511019</v>
      </c>
      <c r="D23" s="67">
        <v>99911</v>
      </c>
      <c r="H23" s="67">
        <v>72</v>
      </c>
      <c r="J23" s="78">
        <v>8553.18</v>
      </c>
      <c r="K23" s="8" t="str">
        <f>CONCATENATE("Avslut projekt ",'Steg 1 - kontroller'!$D$8)</f>
        <v>Avslut projekt 21218</v>
      </c>
    </row>
  </sheetData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N27"/>
  <sheetViews>
    <sheetView showGridLines="0" topLeftCell="B5" zoomScale="95" zoomScaleNormal="95" workbookViewId="0">
      <selection activeCell="B5" sqref="B5"/>
    </sheetView>
  </sheetViews>
  <sheetFormatPr defaultColWidth="9.140625" defaultRowHeight="15" x14ac:dyDescent="0.25"/>
  <cols>
    <col min="1" max="1" width="129.5703125" style="8" hidden="1" customWidth="1"/>
    <col min="2" max="2" width="16" style="67" customWidth="1"/>
    <col min="3" max="3" width="14.5703125" style="67" customWidth="1"/>
    <col min="4" max="9" width="14.140625" style="67" customWidth="1"/>
    <col min="10" max="10" width="14.140625" style="78" customWidth="1"/>
    <col min="11" max="11" width="18.85546875" style="8" customWidth="1"/>
    <col min="12" max="16384" width="9.140625" style="8"/>
  </cols>
  <sheetData>
    <row r="1" spans="1:11" hidden="1" x14ac:dyDescent="0.25">
      <c r="A1" t="s">
        <v>146</v>
      </c>
    </row>
    <row r="2" spans="1:11" ht="210" hidden="1" x14ac:dyDescent="0.25">
      <c r="A2" s="81" t="s">
        <v>287</v>
      </c>
    </row>
    <row r="3" spans="1:11" ht="333" hidden="1" customHeight="1" x14ac:dyDescent="0.25">
      <c r="A3" s="81" t="s">
        <v>288</v>
      </c>
    </row>
    <row r="4" spans="1:11" hidden="1" x14ac:dyDescent="0.25">
      <c r="A4" s="8" t="s">
        <v>220</v>
      </c>
    </row>
    <row r="6" spans="1:11" ht="21" x14ac:dyDescent="0.35">
      <c r="B6" s="68" t="s">
        <v>289</v>
      </c>
      <c r="C6" s="69"/>
      <c r="D6" s="69"/>
      <c r="E6" s="69"/>
      <c r="F6" s="69"/>
      <c r="G6" s="69"/>
      <c r="H6" s="69"/>
    </row>
    <row r="7" spans="1:11" ht="15.75" customHeight="1" x14ac:dyDescent="0.25">
      <c r="J7" s="79"/>
    </row>
    <row r="8" spans="1:11" ht="15.75" customHeight="1" x14ac:dyDescent="0.25">
      <c r="B8" s="70" t="s">
        <v>230</v>
      </c>
      <c r="J8" s="79"/>
    </row>
    <row r="9" spans="1:11" x14ac:dyDescent="0.25">
      <c r="B9" s="67" t="s">
        <v>231</v>
      </c>
      <c r="J9" s="79"/>
    </row>
    <row r="10" spans="1:11" x14ac:dyDescent="0.25">
      <c r="B10" s="67" t="s">
        <v>263</v>
      </c>
      <c r="J10" s="79"/>
    </row>
    <row r="11" spans="1:11" x14ac:dyDescent="0.25">
      <c r="J11" s="79"/>
    </row>
    <row r="12" spans="1:11" hidden="1" x14ac:dyDescent="0.25">
      <c r="A12" s="8" t="s">
        <v>151</v>
      </c>
      <c r="B12" s="67" t="s">
        <v>233</v>
      </c>
      <c r="J12" s="79"/>
    </row>
    <row r="13" spans="1:11" x14ac:dyDescent="0.25">
      <c r="A13" s="8" t="s">
        <v>153</v>
      </c>
      <c r="B13" s="10" t="s">
        <v>364</v>
      </c>
      <c r="C13" s="73"/>
      <c r="I13" s="76" t="s">
        <v>290</v>
      </c>
      <c r="J13" s="78">
        <f>SUM(J16:J19)</f>
        <v>0</v>
      </c>
    </row>
    <row r="14" spans="1:11" x14ac:dyDescent="0.25">
      <c r="B14" s="10"/>
      <c r="C14" s="73"/>
    </row>
    <row r="15" spans="1:11" hidden="1" x14ac:dyDescent="0.25">
      <c r="A15" t="s">
        <v>234</v>
      </c>
      <c r="B15" s="10" t="s">
        <v>235</v>
      </c>
      <c r="C15" s="73" t="s">
        <v>236</v>
      </c>
      <c r="D15" s="73" t="s">
        <v>237</v>
      </c>
      <c r="E15" s="73" t="s">
        <v>238</v>
      </c>
      <c r="F15" s="73" t="s">
        <v>239</v>
      </c>
      <c r="G15" s="73" t="s">
        <v>240</v>
      </c>
      <c r="H15" s="73" t="s">
        <v>241</v>
      </c>
      <c r="I15" s="73" t="s">
        <v>242</v>
      </c>
      <c r="J15" s="77" t="s">
        <v>243</v>
      </c>
    </row>
    <row r="16" spans="1:11" x14ac:dyDescent="0.25">
      <c r="B16" s="75" t="s">
        <v>247</v>
      </c>
      <c r="C16" s="75" t="s">
        <v>273</v>
      </c>
      <c r="D16" s="75" t="s">
        <v>274</v>
      </c>
      <c r="E16" s="75" t="s">
        <v>275</v>
      </c>
      <c r="F16" s="75" t="s">
        <v>276</v>
      </c>
      <c r="G16" s="75" t="s">
        <v>277</v>
      </c>
      <c r="H16" s="75" t="s">
        <v>278</v>
      </c>
      <c r="I16" s="75" t="s">
        <v>279</v>
      </c>
      <c r="J16" s="80" t="s">
        <v>254</v>
      </c>
      <c r="K16" s="60" t="s">
        <v>280</v>
      </c>
    </row>
    <row r="17" spans="1:14" x14ac:dyDescent="0.25">
      <c r="A17" t="s">
        <v>256</v>
      </c>
      <c r="B17" s="67">
        <v>2975</v>
      </c>
      <c r="C17" s="67">
        <v>2511019</v>
      </c>
      <c r="D17" s="67">
        <v>23966000</v>
      </c>
      <c r="H17" s="67">
        <v>72</v>
      </c>
      <c r="J17" s="78">
        <v>-2688.8</v>
      </c>
      <c r="K17" s="8" t="str">
        <f>CONCATENATE("Avslut projekt ",'Steg 1 - kontroller'!$D$8)</f>
        <v>Avslut projekt 21218</v>
      </c>
    </row>
    <row r="18" spans="1:14" x14ac:dyDescent="0.25">
      <c r="A18" t="s">
        <v>125</v>
      </c>
      <c r="B18" s="67">
        <v>2975</v>
      </c>
      <c r="C18" s="67">
        <v>2511019</v>
      </c>
      <c r="D18" s="67">
        <v>99911</v>
      </c>
      <c r="H18" s="67">
        <v>72</v>
      </c>
      <c r="J18" s="78">
        <v>2688.8</v>
      </c>
      <c r="K18" s="8" t="str">
        <f>CONCATENATE("Avslut projekt ",'Steg 1 - kontroller'!$D$8)</f>
        <v>Avslut projekt 21218</v>
      </c>
    </row>
    <row r="26" spans="1:14" x14ac:dyDescent="0.25">
      <c r="B26" s="10"/>
      <c r="C26" s="10"/>
      <c r="D26" s="10"/>
      <c r="E26" s="10"/>
      <c r="F26" s="10"/>
      <c r="G26" s="10"/>
      <c r="H26" s="10"/>
      <c r="I26" s="74"/>
      <c r="J26" s="77"/>
      <c r="K26"/>
      <c r="L26"/>
    </row>
    <row r="27" spans="1:14" x14ac:dyDescent="0.25">
      <c r="M27"/>
      <c r="N27"/>
    </row>
  </sheetData>
  <pageMargins left="0.7" right="0.7" top="0.75" bottom="0.75" header="0.3" footer="0.3"/>
  <pageSetup paperSize="9"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136"/>
  <sheetViews>
    <sheetView workbookViewId="0">
      <selection activeCell="K71" sqref="K71"/>
    </sheetView>
  </sheetViews>
  <sheetFormatPr defaultRowHeight="15" x14ac:dyDescent="0.25"/>
  <cols>
    <col min="8" max="8" width="13.140625" style="2" customWidth="1"/>
    <col min="9" max="9" width="23.85546875" customWidth="1"/>
  </cols>
  <sheetData>
    <row r="2" spans="1:18" x14ac:dyDescent="0.25">
      <c r="B2" t="s">
        <v>291</v>
      </c>
    </row>
    <row r="3" spans="1:18" x14ac:dyDescent="0.25">
      <c r="R3" t="s">
        <v>292</v>
      </c>
    </row>
    <row r="4" spans="1:18" x14ac:dyDescent="0.25">
      <c r="A4" s="3">
        <v>1</v>
      </c>
    </row>
    <row r="32" spans="2:9" x14ac:dyDescent="0.25">
      <c r="B32" t="s">
        <v>293</v>
      </c>
      <c r="C32" t="s">
        <v>248</v>
      </c>
      <c r="D32" t="s">
        <v>294</v>
      </c>
      <c r="G32" t="s">
        <v>295</v>
      </c>
      <c r="H32" s="2" t="s">
        <v>254</v>
      </c>
      <c r="I32" t="s">
        <v>296</v>
      </c>
    </row>
    <row r="33" spans="1:9" x14ac:dyDescent="0.25">
      <c r="A33" t="s">
        <v>297</v>
      </c>
      <c r="B33">
        <v>23961</v>
      </c>
      <c r="C33">
        <v>9111610</v>
      </c>
      <c r="D33">
        <v>76454000</v>
      </c>
      <c r="G33">
        <v>6025</v>
      </c>
      <c r="H33" s="2">
        <v>16084.54</v>
      </c>
      <c r="I33" t="s">
        <v>298</v>
      </c>
    </row>
    <row r="34" spans="1:9" x14ac:dyDescent="0.25">
      <c r="B34">
        <v>3348</v>
      </c>
      <c r="C34">
        <v>9111610</v>
      </c>
      <c r="D34">
        <v>76454000</v>
      </c>
      <c r="G34">
        <v>6025</v>
      </c>
      <c r="H34" s="2">
        <v>-16084.54</v>
      </c>
      <c r="I34" t="s">
        <v>298</v>
      </c>
    </row>
    <row r="35" spans="1:9" x14ac:dyDescent="0.25">
      <c r="B35">
        <v>8992</v>
      </c>
      <c r="C35">
        <v>9111610</v>
      </c>
      <c r="D35">
        <v>76454000</v>
      </c>
      <c r="G35">
        <v>72</v>
      </c>
      <c r="H35" s="2">
        <v>16084.54</v>
      </c>
      <c r="I35" t="s">
        <v>298</v>
      </c>
    </row>
    <row r="36" spans="1:9" x14ac:dyDescent="0.25">
      <c r="B36">
        <v>8992</v>
      </c>
      <c r="C36">
        <v>9111610</v>
      </c>
      <c r="D36">
        <v>99974</v>
      </c>
      <c r="G36">
        <v>72</v>
      </c>
      <c r="H36" s="2">
        <v>-16084.54</v>
      </c>
      <c r="I36" t="s">
        <v>298</v>
      </c>
    </row>
    <row r="42" spans="1:9" x14ac:dyDescent="0.25">
      <c r="A42" s="3">
        <v>2</v>
      </c>
    </row>
    <row r="49" spans="1:9" x14ac:dyDescent="0.25">
      <c r="B49" t="s">
        <v>293</v>
      </c>
      <c r="C49" t="s">
        <v>248</v>
      </c>
      <c r="D49" t="s">
        <v>294</v>
      </c>
      <c r="G49" t="s">
        <v>295</v>
      </c>
      <c r="H49" s="2" t="s">
        <v>254</v>
      </c>
      <c r="I49" t="s">
        <v>296</v>
      </c>
    </row>
    <row r="50" spans="1:9" x14ac:dyDescent="0.25">
      <c r="A50" t="s">
        <v>297</v>
      </c>
      <c r="B50">
        <v>2386</v>
      </c>
      <c r="C50">
        <v>9111610</v>
      </c>
      <c r="D50">
        <v>24166000</v>
      </c>
      <c r="G50">
        <v>6115</v>
      </c>
      <c r="H50" s="2">
        <v>1704.5</v>
      </c>
      <c r="I50" t="s">
        <v>299</v>
      </c>
    </row>
    <row r="51" spans="1:9" x14ac:dyDescent="0.25">
      <c r="B51">
        <v>3529</v>
      </c>
      <c r="C51">
        <v>9111610</v>
      </c>
      <c r="D51">
        <v>24166000</v>
      </c>
      <c r="G51">
        <v>6115</v>
      </c>
      <c r="H51" s="2">
        <v>-1704.5</v>
      </c>
      <c r="I51" t="s">
        <v>299</v>
      </c>
    </row>
    <row r="52" spans="1:9" x14ac:dyDescent="0.25">
      <c r="B52">
        <v>8992</v>
      </c>
      <c r="C52">
        <v>9111610</v>
      </c>
      <c r="D52">
        <v>24166000</v>
      </c>
      <c r="G52">
        <v>72</v>
      </c>
      <c r="H52" s="2">
        <v>1704.5</v>
      </c>
      <c r="I52" t="s">
        <v>299</v>
      </c>
    </row>
    <row r="53" spans="1:9" x14ac:dyDescent="0.25">
      <c r="B53">
        <v>8992</v>
      </c>
      <c r="C53">
        <v>9111610</v>
      </c>
      <c r="D53">
        <v>99911</v>
      </c>
      <c r="G53">
        <v>72</v>
      </c>
      <c r="H53" s="2">
        <v>-1704.5</v>
      </c>
      <c r="I53" t="s">
        <v>299</v>
      </c>
    </row>
    <row r="57" spans="1:9" x14ac:dyDescent="0.25">
      <c r="A57" s="3">
        <v>3</v>
      </c>
    </row>
    <row r="68" spans="1:9" x14ac:dyDescent="0.25">
      <c r="B68" t="s">
        <v>293</v>
      </c>
      <c r="C68" t="s">
        <v>248</v>
      </c>
      <c r="D68" t="s">
        <v>294</v>
      </c>
      <c r="G68" t="s">
        <v>295</v>
      </c>
      <c r="H68" s="2" t="s">
        <v>254</v>
      </c>
      <c r="I68" t="s">
        <v>296</v>
      </c>
    </row>
    <row r="69" spans="1:9" x14ac:dyDescent="0.25">
      <c r="A69" t="s">
        <v>297</v>
      </c>
      <c r="B69">
        <v>2975</v>
      </c>
      <c r="C69">
        <v>2511040</v>
      </c>
      <c r="D69">
        <v>76082000</v>
      </c>
      <c r="G69">
        <v>72</v>
      </c>
      <c r="H69" s="2">
        <v>-10865.61</v>
      </c>
      <c r="I69" t="s">
        <v>300</v>
      </c>
    </row>
    <row r="70" spans="1:9" x14ac:dyDescent="0.25">
      <c r="B70">
        <v>2975</v>
      </c>
      <c r="C70">
        <v>2511040</v>
      </c>
      <c r="D70">
        <v>99974</v>
      </c>
      <c r="G70">
        <v>72</v>
      </c>
      <c r="H70" s="2">
        <v>10865.61</v>
      </c>
      <c r="I70" t="s">
        <v>300</v>
      </c>
    </row>
    <row r="75" spans="1:9" x14ac:dyDescent="0.25">
      <c r="A75" s="3">
        <v>4</v>
      </c>
    </row>
    <row r="89" spans="1:9" x14ac:dyDescent="0.25">
      <c r="B89" t="s">
        <v>293</v>
      </c>
      <c r="C89" t="s">
        <v>248</v>
      </c>
      <c r="D89" t="s">
        <v>294</v>
      </c>
      <c r="G89" t="s">
        <v>295</v>
      </c>
      <c r="H89" s="2" t="s">
        <v>254</v>
      </c>
      <c r="I89" t="s">
        <v>296</v>
      </c>
    </row>
    <row r="90" spans="1:9" x14ac:dyDescent="0.25">
      <c r="A90" t="s">
        <v>297</v>
      </c>
      <c r="B90">
        <v>2995</v>
      </c>
      <c r="C90">
        <v>2511042</v>
      </c>
      <c r="D90">
        <v>23356000</v>
      </c>
      <c r="G90">
        <v>72</v>
      </c>
      <c r="H90" s="2">
        <v>-44012.800000000003</v>
      </c>
      <c r="I90" t="s">
        <v>301</v>
      </c>
    </row>
    <row r="91" spans="1:9" x14ac:dyDescent="0.25">
      <c r="B91">
        <v>2995</v>
      </c>
      <c r="C91">
        <v>2511042</v>
      </c>
      <c r="D91">
        <v>99911</v>
      </c>
      <c r="G91">
        <v>72</v>
      </c>
      <c r="H91" s="2">
        <v>44012.800000000003</v>
      </c>
      <c r="I91" t="s">
        <v>301</v>
      </c>
    </row>
    <row r="92" spans="1:9" x14ac:dyDescent="0.25">
      <c r="B92">
        <v>8992</v>
      </c>
      <c r="C92">
        <v>2511042</v>
      </c>
      <c r="D92">
        <v>23356000</v>
      </c>
      <c r="G92">
        <v>72</v>
      </c>
      <c r="H92" s="2">
        <v>-28167.5</v>
      </c>
      <c r="I92" t="s">
        <v>301</v>
      </c>
    </row>
    <row r="93" spans="1:9" x14ac:dyDescent="0.25">
      <c r="B93">
        <v>8992</v>
      </c>
      <c r="C93">
        <v>2511042</v>
      </c>
      <c r="D93">
        <v>99911</v>
      </c>
      <c r="G93">
        <v>72</v>
      </c>
      <c r="H93" s="2">
        <v>28167.5</v>
      </c>
      <c r="I93" t="s">
        <v>301</v>
      </c>
    </row>
    <row r="98" spans="1:1" x14ac:dyDescent="0.25">
      <c r="A98" s="3">
        <v>5</v>
      </c>
    </row>
    <row r="130" spans="1:9" x14ac:dyDescent="0.25">
      <c r="B130" t="s">
        <v>293</v>
      </c>
      <c r="C130" t="s">
        <v>248</v>
      </c>
      <c r="D130" t="s">
        <v>294</v>
      </c>
      <c r="G130" t="s">
        <v>295</v>
      </c>
      <c r="H130" s="2" t="s">
        <v>254</v>
      </c>
      <c r="I130" t="s">
        <v>296</v>
      </c>
    </row>
    <row r="131" spans="1:9" x14ac:dyDescent="0.25">
      <c r="A131" t="s">
        <v>297</v>
      </c>
      <c r="B131">
        <v>2386</v>
      </c>
      <c r="C131">
        <v>2801300</v>
      </c>
      <c r="D131">
        <v>71295000</v>
      </c>
      <c r="G131">
        <v>6115</v>
      </c>
      <c r="H131" s="2">
        <v>9000</v>
      </c>
      <c r="I131" t="s">
        <v>302</v>
      </c>
    </row>
    <row r="132" spans="1:9" x14ac:dyDescent="0.25">
      <c r="B132">
        <v>3529</v>
      </c>
      <c r="C132">
        <v>2801300</v>
      </c>
      <c r="D132">
        <v>71295000</v>
      </c>
      <c r="G132">
        <v>6115</v>
      </c>
      <c r="H132" s="2">
        <v>-9000</v>
      </c>
      <c r="I132" t="s">
        <v>302</v>
      </c>
    </row>
    <row r="133" spans="1:9" x14ac:dyDescent="0.25">
      <c r="B133">
        <v>2975</v>
      </c>
      <c r="C133">
        <v>2801300</v>
      </c>
      <c r="D133">
        <v>71295000</v>
      </c>
      <c r="G133">
        <v>72</v>
      </c>
      <c r="H133" s="2">
        <v>22060.1</v>
      </c>
      <c r="I133" t="s">
        <v>302</v>
      </c>
    </row>
    <row r="134" spans="1:9" x14ac:dyDescent="0.25">
      <c r="B134">
        <v>2975</v>
      </c>
      <c r="C134">
        <v>2801300</v>
      </c>
      <c r="D134">
        <v>99971</v>
      </c>
      <c r="G134">
        <v>72</v>
      </c>
      <c r="H134" s="2">
        <v>-22060.1</v>
      </c>
      <c r="I134" t="s">
        <v>302</v>
      </c>
    </row>
    <row r="135" spans="1:9" x14ac:dyDescent="0.25">
      <c r="B135">
        <v>8992</v>
      </c>
      <c r="C135">
        <v>2801300</v>
      </c>
      <c r="D135">
        <v>71295000</v>
      </c>
      <c r="G135">
        <v>72</v>
      </c>
      <c r="H135" s="2">
        <v>9280.2199999999993</v>
      </c>
      <c r="I135" t="s">
        <v>302</v>
      </c>
    </row>
    <row r="136" spans="1:9" x14ac:dyDescent="0.25">
      <c r="B136">
        <v>8992</v>
      </c>
      <c r="C136">
        <v>2801300</v>
      </c>
      <c r="D136">
        <v>99971</v>
      </c>
      <c r="G136">
        <v>72</v>
      </c>
      <c r="H136" s="2">
        <v>-9280.2199999999993</v>
      </c>
      <c r="I136" t="s">
        <v>302</v>
      </c>
    </row>
  </sheetData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4B40C09244C9D428C51A4CFB8A1CE45" ma:contentTypeVersion="0" ma:contentTypeDescription="Skapa ett nytt dokument." ma:contentTypeScope="" ma:versionID="9db1fbaf22f1765a523eba2ee7d181b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ad6e29e769b66843de68ee1c4bf393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6DEAE04-92E9-4C46-96B6-F62A782EE7A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10BBF71-B8A3-4EB4-972D-2103AF638ED8}">
  <ds:schemaRefs>
    <ds:schemaRef ds:uri="http://purl.org/dc/elements/1.1/"/>
    <ds:schemaRef ds:uri="http://schemas.microsoft.com/office/2006/metadata/properties"/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9874414-C82D-467D-9803-0A137D33EE9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9</vt:i4>
      </vt:variant>
      <vt:variant>
        <vt:lpstr>Namngivna områden</vt:lpstr>
      </vt:variant>
      <vt:variant>
        <vt:i4>2</vt:i4>
      </vt:variant>
    </vt:vector>
  </HeadingPairs>
  <TitlesOfParts>
    <vt:vector size="11" baseType="lpstr">
      <vt:lpstr>_control</vt:lpstr>
      <vt:lpstr>Instruktion</vt:lpstr>
      <vt:lpstr>Ändringar AO</vt:lpstr>
      <vt:lpstr>Steg 1 - kontroller</vt:lpstr>
      <vt:lpstr>Steg 2 - bokföring avslut</vt:lpstr>
      <vt:lpstr>Underlag-oförbr bidrag (23XX)</vt:lpstr>
      <vt:lpstr>Underlag - avslut RR</vt:lpstr>
      <vt:lpstr>Underlag - avslut kap (29XX)</vt:lpstr>
      <vt:lpstr>Exempel</vt:lpstr>
      <vt:lpstr>'Ändringar AO'!_GoBack</vt:lpstr>
      <vt:lpstr>Verdatum</vt:lpstr>
    </vt:vector>
  </TitlesOfParts>
  <Manager/>
  <Company>SLU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Åsa Cervin Hedfors</dc:creator>
  <cp:keywords/>
  <dc:description/>
  <cp:lastModifiedBy>Anita Olofsson</cp:lastModifiedBy>
  <cp:revision/>
  <dcterms:created xsi:type="dcterms:W3CDTF">2020-09-29T14:12:07Z</dcterms:created>
  <dcterms:modified xsi:type="dcterms:W3CDTF">2022-11-04T11:13:39Z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0x01010084B40C09244C9D428C51A4CFB8A1CE45</vt:lpwstr>
  </property>
</Properties>
</file>