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mu7210\Downloads\"/>
    </mc:Choice>
  </mc:AlternateContent>
  <xr:revisionPtr revIDLastSave="0" documentId="8_{52C17495-ED05-42D4-BFF5-C2F677CA2C30}" xr6:coauthVersionLast="47" xr6:coauthVersionMax="47" xr10:uidLastSave="{00000000-0000-0000-0000-000000000000}"/>
  <bookViews>
    <workbookView xWindow="-120" yWindow="-120" windowWidth="29040" windowHeight="17520" firstSheet="2" activeTab="2" xr2:uid="{00000000-000D-0000-FFFF-FFFF00000000}"/>
  </bookViews>
  <sheets>
    <sheet name="_options" sheetId="2" state="hidden" r:id="rId1"/>
    <sheet name="_control" sheetId="6" state="hidden" r:id="rId2"/>
    <sheet name="Nya kunder" sheetId="4" r:id="rId3"/>
    <sheet name="Sökningar" sheetId="9" state="hidden" r:id="rId4"/>
    <sheet name="Kundreskontra" sheetId="5" state="hidden" r:id="rId5"/>
    <sheet name="cs15" sheetId="8" state="hidden" r:id="rId6"/>
    <sheet name="listor" sheetId="7" state="hidden" r:id="rId7"/>
  </sheets>
  <definedNames>
    <definedName name="BM">listor!$D$2:$D$6</definedName>
    <definedName name="kundgrupp">listor!$A$2:$A$10</definedName>
    <definedName name="kundgrupper">listor!$A$2:$A$10</definedName>
    <definedName name="Landskod">listor!$E$2:$E$16</definedName>
    <definedName name="SEkundnr">listor!$A$2:$A$5</definedName>
    <definedName name="UTLkundnr">listor!$A$6:$A$10</definedName>
    <definedName name="Valuta">listor!$F$3:$F$4</definedName>
    <definedName name="ändring">listor!$C$2:$C$3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9" i="5" l="1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18" i="5"/>
  <c r="M8" i="4"/>
  <c r="T8" i="4" s="1"/>
  <c r="N8" i="4"/>
  <c r="L19" i="5" l="1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N9" i="4" l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T72" i="8" l="1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W18" i="5" l="1"/>
  <c r="L18" i="5"/>
  <c r="A9" i="9" l="1"/>
  <c r="A1" i="9" s="1"/>
  <c r="A10" i="9"/>
  <c r="A2" i="9" s="1"/>
  <c r="F19" i="5" l="1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H52" i="5" s="1"/>
  <c r="AF106" i="8" l="1"/>
  <c r="M22" i="5"/>
  <c r="AF76" i="8" s="1"/>
  <c r="M51" i="5"/>
  <c r="AF105" i="8" s="1"/>
  <c r="M47" i="5"/>
  <c r="R101" i="8" s="1"/>
  <c r="M44" i="5"/>
  <c r="AF98" i="8" s="1"/>
  <c r="I41" i="5"/>
  <c r="Q41" i="5" s="1"/>
  <c r="E34" i="9" s="1"/>
  <c r="B34" i="9" s="1"/>
  <c r="M41" i="5"/>
  <c r="R95" i="8" s="1"/>
  <c r="I37" i="5"/>
  <c r="T37" i="5" s="1"/>
  <c r="M37" i="5"/>
  <c r="AF91" i="8" s="1"/>
  <c r="M33" i="5"/>
  <c r="AF87" i="8" s="1"/>
  <c r="M29" i="5"/>
  <c r="AF83" i="8" s="1"/>
  <c r="M25" i="5"/>
  <c r="R79" i="8" s="1"/>
  <c r="I21" i="5"/>
  <c r="U21" i="5" s="1"/>
  <c r="M21" i="5"/>
  <c r="R75" i="8" s="1"/>
  <c r="M52" i="5"/>
  <c r="R106" i="8" s="1"/>
  <c r="I45" i="5"/>
  <c r="Q45" i="5" s="1"/>
  <c r="E38" i="9" s="1"/>
  <c r="B38" i="9" s="1"/>
  <c r="M45" i="5"/>
  <c r="AF99" i="8" s="1"/>
  <c r="AB34" i="5"/>
  <c r="AL88" i="8" s="1"/>
  <c r="M34" i="5"/>
  <c r="AF88" i="8" s="1"/>
  <c r="M26" i="5"/>
  <c r="AF80" i="8" s="1"/>
  <c r="R50" i="5"/>
  <c r="M50" i="5"/>
  <c r="R104" i="8" s="1"/>
  <c r="M46" i="5"/>
  <c r="R100" i="8" s="1"/>
  <c r="R43" i="5"/>
  <c r="M43" i="5"/>
  <c r="AF97" i="8" s="1"/>
  <c r="M40" i="5"/>
  <c r="AF94" i="8" s="1"/>
  <c r="M36" i="5"/>
  <c r="R90" i="8" s="1"/>
  <c r="M32" i="5"/>
  <c r="R86" i="8" s="1"/>
  <c r="M28" i="5"/>
  <c r="AF82" i="8" s="1"/>
  <c r="M24" i="5"/>
  <c r="R78" i="8" s="1"/>
  <c r="M48" i="5"/>
  <c r="AF102" i="8" s="1"/>
  <c r="M38" i="5"/>
  <c r="R92" i="8" s="1"/>
  <c r="M30" i="5"/>
  <c r="R84" i="8" s="1"/>
  <c r="I49" i="5"/>
  <c r="Q49" i="5" s="1"/>
  <c r="E42" i="9" s="1"/>
  <c r="B42" i="9" s="1"/>
  <c r="M49" i="5"/>
  <c r="R103" i="8" s="1"/>
  <c r="M42" i="5"/>
  <c r="AF96" i="8" s="1"/>
  <c r="M39" i="5"/>
  <c r="AF93" i="8" s="1"/>
  <c r="I35" i="5"/>
  <c r="Q35" i="5" s="1"/>
  <c r="E28" i="9" s="1"/>
  <c r="B28" i="9" s="1"/>
  <c r="M35" i="5"/>
  <c r="R89" i="8" s="1"/>
  <c r="M31" i="5"/>
  <c r="R85" i="8" s="1"/>
  <c r="M27" i="5"/>
  <c r="AF81" i="8" s="1"/>
  <c r="M23" i="5"/>
  <c r="R77" i="8" s="1"/>
  <c r="AD20" i="5"/>
  <c r="AX74" i="8" s="1"/>
  <c r="M20" i="5"/>
  <c r="I19" i="5"/>
  <c r="Q19" i="5" s="1"/>
  <c r="M19" i="5"/>
  <c r="R73" i="8" s="1"/>
  <c r="AD36" i="5"/>
  <c r="AX90" i="8" s="1"/>
  <c r="AD38" i="5"/>
  <c r="AX92" i="8" s="1"/>
  <c r="AD22" i="5"/>
  <c r="AX76" i="8" s="1"/>
  <c r="R41" i="5"/>
  <c r="R38" i="5"/>
  <c r="AB22" i="5"/>
  <c r="AL76" i="8" s="1"/>
  <c r="I51" i="5"/>
  <c r="T51" i="5" s="1"/>
  <c r="AB28" i="5"/>
  <c r="AL82" i="8" s="1"/>
  <c r="AB20" i="5"/>
  <c r="AL74" i="8" s="1"/>
  <c r="R19" i="5"/>
  <c r="AB48" i="5"/>
  <c r="AL102" i="8" s="1"/>
  <c r="R40" i="5"/>
  <c r="I43" i="5"/>
  <c r="Q43" i="5" s="1"/>
  <c r="E36" i="9" s="1"/>
  <c r="B36" i="9" s="1"/>
  <c r="AB38" i="5"/>
  <c r="AL92" i="8" s="1"/>
  <c r="R29" i="5"/>
  <c r="R22" i="5"/>
  <c r="R20" i="5"/>
  <c r="AB44" i="5"/>
  <c r="AL98" i="8" s="1"/>
  <c r="AD40" i="5"/>
  <c r="AX94" i="8" s="1"/>
  <c r="I50" i="5"/>
  <c r="Q50" i="5" s="1"/>
  <c r="E43" i="9" s="1"/>
  <c r="B43" i="9" s="1"/>
  <c r="I30" i="5"/>
  <c r="Q30" i="5" s="1"/>
  <c r="E23" i="9" s="1"/>
  <c r="B23" i="9" s="1"/>
  <c r="I28" i="5"/>
  <c r="T28" i="5" s="1"/>
  <c r="I26" i="5"/>
  <c r="T26" i="5" s="1"/>
  <c r="R47" i="5"/>
  <c r="I46" i="5"/>
  <c r="Q46" i="5" s="1"/>
  <c r="E39" i="9" s="1"/>
  <c r="B39" i="9" s="1"/>
  <c r="I42" i="5"/>
  <c r="U42" i="5" s="1"/>
  <c r="I34" i="5"/>
  <c r="AD50" i="5"/>
  <c r="AX104" i="8" s="1"/>
  <c r="R39" i="5"/>
  <c r="AB36" i="5"/>
  <c r="AL90" i="8" s="1"/>
  <c r="AB50" i="5"/>
  <c r="AL104" i="8" s="1"/>
  <c r="I48" i="5"/>
  <c r="U48" i="5" s="1"/>
  <c r="AD46" i="5"/>
  <c r="AX100" i="8" s="1"/>
  <c r="I44" i="5"/>
  <c r="U44" i="5" s="1"/>
  <c r="AD42" i="5"/>
  <c r="AX96" i="8" s="1"/>
  <c r="I40" i="5"/>
  <c r="T40" i="5" s="1"/>
  <c r="R37" i="5"/>
  <c r="AB30" i="5"/>
  <c r="AL84" i="8" s="1"/>
  <c r="I27" i="5"/>
  <c r="U27" i="5" s="1"/>
  <c r="I36" i="5"/>
  <c r="T36" i="5" s="1"/>
  <c r="R30" i="5"/>
  <c r="AD30" i="5"/>
  <c r="AX84" i="8" s="1"/>
  <c r="AD29" i="5"/>
  <c r="AX83" i="8" s="1"/>
  <c r="AD27" i="5"/>
  <c r="AX81" i="8" s="1"/>
  <c r="I52" i="5"/>
  <c r="Q52" i="5" s="1"/>
  <c r="E45" i="9" s="1"/>
  <c r="B45" i="9" s="1"/>
  <c r="R49" i="5"/>
  <c r="AD48" i="5"/>
  <c r="AX102" i="8" s="1"/>
  <c r="I47" i="5"/>
  <c r="Q47" i="5" s="1"/>
  <c r="E40" i="9" s="1"/>
  <c r="B40" i="9" s="1"/>
  <c r="AB46" i="5"/>
  <c r="AL100" i="8" s="1"/>
  <c r="R45" i="5"/>
  <c r="AD44" i="5"/>
  <c r="AX98" i="8" s="1"/>
  <c r="AB42" i="5"/>
  <c r="AL96" i="8" s="1"/>
  <c r="AB40" i="5"/>
  <c r="AL94" i="8" s="1"/>
  <c r="I39" i="5"/>
  <c r="Q39" i="5" s="1"/>
  <c r="E32" i="9" s="1"/>
  <c r="B32" i="9" s="1"/>
  <c r="I38" i="5"/>
  <c r="R36" i="5"/>
  <c r="R35" i="5"/>
  <c r="AD34" i="5"/>
  <c r="AX88" i="8" s="1"/>
  <c r="I29" i="5"/>
  <c r="Q29" i="5" s="1"/>
  <c r="E22" i="9" s="1"/>
  <c r="B22" i="9" s="1"/>
  <c r="AD28" i="5"/>
  <c r="AX82" i="8" s="1"/>
  <c r="R28" i="5"/>
  <c r="R27" i="5"/>
  <c r="I22" i="5"/>
  <c r="U22" i="5" s="1"/>
  <c r="R21" i="5"/>
  <c r="I20" i="5"/>
  <c r="T20" i="5" s="1"/>
  <c r="AD52" i="5"/>
  <c r="AX106" i="8" s="1"/>
  <c r="N52" i="5"/>
  <c r="AB51" i="5"/>
  <c r="AL105" i="8" s="1"/>
  <c r="AB52" i="5"/>
  <c r="AL106" i="8" s="1"/>
  <c r="R52" i="5"/>
  <c r="AD51" i="5"/>
  <c r="AX105" i="8" s="1"/>
  <c r="R51" i="5"/>
  <c r="AB49" i="5"/>
  <c r="AL103" i="8" s="1"/>
  <c r="AD49" i="5"/>
  <c r="AX103" i="8" s="1"/>
  <c r="AB47" i="5"/>
  <c r="AL101" i="8" s="1"/>
  <c r="AD47" i="5"/>
  <c r="AX101" i="8" s="1"/>
  <c r="AB45" i="5"/>
  <c r="AL99" i="8" s="1"/>
  <c r="AD45" i="5"/>
  <c r="AX99" i="8" s="1"/>
  <c r="AB43" i="5"/>
  <c r="AL97" i="8" s="1"/>
  <c r="AD43" i="5"/>
  <c r="AX97" i="8" s="1"/>
  <c r="I32" i="5"/>
  <c r="R32" i="5"/>
  <c r="AB32" i="5"/>
  <c r="AL86" i="8" s="1"/>
  <c r="AD32" i="5"/>
  <c r="AX86" i="8" s="1"/>
  <c r="AB31" i="5"/>
  <c r="AL85" i="8" s="1"/>
  <c r="R31" i="5"/>
  <c r="AD31" i="5"/>
  <c r="AX85" i="8" s="1"/>
  <c r="I31" i="5"/>
  <c r="I24" i="5"/>
  <c r="R24" i="5"/>
  <c r="AB24" i="5"/>
  <c r="AL78" i="8" s="1"/>
  <c r="AD24" i="5"/>
  <c r="AX78" i="8" s="1"/>
  <c r="AB23" i="5"/>
  <c r="AL77" i="8" s="1"/>
  <c r="R23" i="5"/>
  <c r="AD23" i="5"/>
  <c r="AX77" i="8" s="1"/>
  <c r="I23" i="5"/>
  <c r="R46" i="5"/>
  <c r="R42" i="5"/>
  <c r="AD41" i="5"/>
  <c r="AX95" i="8" s="1"/>
  <c r="AD39" i="5"/>
  <c r="AX93" i="8" s="1"/>
  <c r="AD37" i="5"/>
  <c r="AX91" i="8" s="1"/>
  <c r="AD35" i="5"/>
  <c r="AX89" i="8" s="1"/>
  <c r="R34" i="5"/>
  <c r="I33" i="5"/>
  <c r="AB29" i="5"/>
  <c r="AL83" i="8" s="1"/>
  <c r="AD26" i="5"/>
  <c r="AX80" i="8" s="1"/>
  <c r="I25" i="5"/>
  <c r="R48" i="5"/>
  <c r="R44" i="5"/>
  <c r="AB41" i="5"/>
  <c r="AL95" i="8" s="1"/>
  <c r="AB39" i="5"/>
  <c r="AL93" i="8" s="1"/>
  <c r="AB37" i="5"/>
  <c r="AL91" i="8" s="1"/>
  <c r="AB35" i="5"/>
  <c r="AL89" i="8" s="1"/>
  <c r="AD33" i="5"/>
  <c r="AX87" i="8" s="1"/>
  <c r="R33" i="5"/>
  <c r="AB27" i="5"/>
  <c r="AL81" i="8" s="1"/>
  <c r="AB26" i="5"/>
  <c r="AL80" i="8" s="1"/>
  <c r="R26" i="5"/>
  <c r="AD25" i="5"/>
  <c r="AX79" i="8" s="1"/>
  <c r="R25" i="5"/>
  <c r="AB33" i="5"/>
  <c r="AL87" i="8" s="1"/>
  <c r="AB25" i="5"/>
  <c r="AL79" i="8" s="1"/>
  <c r="AD21" i="5"/>
  <c r="AX75" i="8" s="1"/>
  <c r="AD19" i="5"/>
  <c r="AX73" i="8" s="1"/>
  <c r="AB21" i="5"/>
  <c r="AL75" i="8" s="1"/>
  <c r="AB19" i="5"/>
  <c r="AL73" i="8" s="1"/>
  <c r="X73" i="8"/>
  <c r="AI73" i="8"/>
  <c r="AS73" i="8"/>
  <c r="BI73" i="8"/>
  <c r="X74" i="8"/>
  <c r="AI74" i="8"/>
  <c r="AS74" i="8"/>
  <c r="BI74" i="8"/>
  <c r="X75" i="8"/>
  <c r="AI75" i="8"/>
  <c r="AS75" i="8"/>
  <c r="BI75" i="8"/>
  <c r="X76" i="8"/>
  <c r="AI76" i="8"/>
  <c r="AS76" i="8"/>
  <c r="BI76" i="8"/>
  <c r="X77" i="8"/>
  <c r="AI77" i="8"/>
  <c r="AS77" i="8"/>
  <c r="BI77" i="8"/>
  <c r="X78" i="8"/>
  <c r="AI78" i="8"/>
  <c r="AS78" i="8"/>
  <c r="BI78" i="8"/>
  <c r="X79" i="8"/>
  <c r="AI79" i="8"/>
  <c r="AS79" i="8"/>
  <c r="BI79" i="8"/>
  <c r="X80" i="8"/>
  <c r="AI80" i="8"/>
  <c r="AS80" i="8"/>
  <c r="BI80" i="8"/>
  <c r="X81" i="8"/>
  <c r="AI81" i="8"/>
  <c r="AS81" i="8"/>
  <c r="BI81" i="8"/>
  <c r="X82" i="8"/>
  <c r="AI82" i="8"/>
  <c r="AS82" i="8"/>
  <c r="BI82" i="8"/>
  <c r="X83" i="8"/>
  <c r="AI83" i="8"/>
  <c r="AS83" i="8"/>
  <c r="BI83" i="8"/>
  <c r="X84" i="8"/>
  <c r="AI84" i="8"/>
  <c r="AS84" i="8"/>
  <c r="BI84" i="8"/>
  <c r="X85" i="8"/>
  <c r="AI85" i="8"/>
  <c r="AS85" i="8"/>
  <c r="BI85" i="8"/>
  <c r="X86" i="8"/>
  <c r="AI86" i="8"/>
  <c r="AS86" i="8"/>
  <c r="BI86" i="8"/>
  <c r="X87" i="8"/>
  <c r="AI87" i="8"/>
  <c r="AS87" i="8"/>
  <c r="BI87" i="8"/>
  <c r="X88" i="8"/>
  <c r="AI88" i="8"/>
  <c r="AS88" i="8"/>
  <c r="BI88" i="8"/>
  <c r="X89" i="8"/>
  <c r="AI89" i="8"/>
  <c r="AS89" i="8"/>
  <c r="BI89" i="8"/>
  <c r="X90" i="8"/>
  <c r="AI90" i="8"/>
  <c r="AS90" i="8"/>
  <c r="BI90" i="8"/>
  <c r="X91" i="8"/>
  <c r="AI91" i="8"/>
  <c r="AS91" i="8"/>
  <c r="BI91" i="8"/>
  <c r="X92" i="8"/>
  <c r="AI92" i="8"/>
  <c r="AS92" i="8"/>
  <c r="BI92" i="8"/>
  <c r="X93" i="8"/>
  <c r="AI93" i="8"/>
  <c r="AS93" i="8"/>
  <c r="BI93" i="8"/>
  <c r="X94" i="8"/>
  <c r="AI94" i="8"/>
  <c r="AS94" i="8"/>
  <c r="BI94" i="8"/>
  <c r="X95" i="8"/>
  <c r="AI95" i="8"/>
  <c r="AS95" i="8"/>
  <c r="BI95" i="8"/>
  <c r="X96" i="8"/>
  <c r="AI96" i="8"/>
  <c r="AS96" i="8"/>
  <c r="BI96" i="8"/>
  <c r="X97" i="8"/>
  <c r="AI97" i="8"/>
  <c r="AS97" i="8"/>
  <c r="BI97" i="8"/>
  <c r="X98" i="8"/>
  <c r="AI98" i="8"/>
  <c r="AS98" i="8"/>
  <c r="BI98" i="8"/>
  <c r="X99" i="8"/>
  <c r="AI99" i="8"/>
  <c r="AS99" i="8"/>
  <c r="BI99" i="8"/>
  <c r="X100" i="8"/>
  <c r="AI100" i="8"/>
  <c r="AS100" i="8"/>
  <c r="BI100" i="8"/>
  <c r="X101" i="8"/>
  <c r="AI101" i="8"/>
  <c r="AS101" i="8"/>
  <c r="BI101" i="8"/>
  <c r="X102" i="8"/>
  <c r="AI102" i="8"/>
  <c r="AS102" i="8"/>
  <c r="BI102" i="8"/>
  <c r="X103" i="8"/>
  <c r="AI103" i="8"/>
  <c r="AS103" i="8"/>
  <c r="BI103" i="8"/>
  <c r="X104" i="8"/>
  <c r="AI104" i="8"/>
  <c r="AS104" i="8"/>
  <c r="BI104" i="8"/>
  <c r="X105" i="8"/>
  <c r="AI105" i="8"/>
  <c r="AS105" i="8"/>
  <c r="BI105" i="8"/>
  <c r="X106" i="8"/>
  <c r="AI106" i="8"/>
  <c r="AS106" i="8"/>
  <c r="BI106" i="8"/>
  <c r="AF90" i="8" l="1"/>
  <c r="AF103" i="8"/>
  <c r="AF100" i="8"/>
  <c r="AF92" i="8"/>
  <c r="AF104" i="8"/>
  <c r="AF85" i="8"/>
  <c r="AF101" i="8"/>
  <c r="AF86" i="8"/>
  <c r="AF89" i="8"/>
  <c r="AF95" i="8"/>
  <c r="AF84" i="8"/>
  <c r="AF79" i="8"/>
  <c r="AF78" i="8"/>
  <c r="Q37" i="5"/>
  <c r="E30" i="9" s="1"/>
  <c r="B30" i="9" s="1"/>
  <c r="U37" i="5"/>
  <c r="U45" i="5"/>
  <c r="AF77" i="8"/>
  <c r="AF75" i="8"/>
  <c r="AF74" i="8"/>
  <c r="AF73" i="8"/>
  <c r="Q21" i="5"/>
  <c r="E14" i="9" s="1"/>
  <c r="B14" i="9" s="1"/>
  <c r="U35" i="5"/>
  <c r="T35" i="5"/>
  <c r="T19" i="5"/>
  <c r="AG40" i="5"/>
  <c r="R94" i="8"/>
  <c r="AG27" i="5"/>
  <c r="R81" i="8"/>
  <c r="R97" i="8"/>
  <c r="AG45" i="5"/>
  <c r="R99" i="8"/>
  <c r="AG99" i="8" s="1"/>
  <c r="AG37" i="5"/>
  <c r="R91" i="8"/>
  <c r="AG44" i="5"/>
  <c r="R98" i="8"/>
  <c r="AG98" i="8" s="1"/>
  <c r="AG42" i="5"/>
  <c r="R96" i="8"/>
  <c r="AG33" i="5"/>
  <c r="R87" i="8"/>
  <c r="R74" i="8"/>
  <c r="AG39" i="5"/>
  <c r="R93" i="8"/>
  <c r="AG48" i="5"/>
  <c r="R102" i="8"/>
  <c r="AG102" i="8" s="1"/>
  <c r="AG26" i="5"/>
  <c r="R80" i="8"/>
  <c r="AG22" i="5"/>
  <c r="R76" i="8"/>
  <c r="AG28" i="5"/>
  <c r="R82" i="8"/>
  <c r="AG51" i="5"/>
  <c r="R105" i="8"/>
  <c r="AG105" i="8" s="1"/>
  <c r="AG34" i="5"/>
  <c r="R88" i="8"/>
  <c r="AG29" i="5"/>
  <c r="R83" i="8"/>
  <c r="T49" i="5"/>
  <c r="V37" i="5"/>
  <c r="T21" i="5"/>
  <c r="AG38" i="5"/>
  <c r="AG31" i="5"/>
  <c r="AG46" i="5"/>
  <c r="AG36" i="5"/>
  <c r="AG35" i="5"/>
  <c r="V28" i="5"/>
  <c r="V50" i="5"/>
  <c r="V45" i="5"/>
  <c r="U49" i="5"/>
  <c r="V49" i="5"/>
  <c r="V41" i="5"/>
  <c r="V38" i="5"/>
  <c r="AG50" i="5"/>
  <c r="AG49" i="5"/>
  <c r="T41" i="5"/>
  <c r="V35" i="5"/>
  <c r="T45" i="5"/>
  <c r="AG47" i="5"/>
  <c r="AG43" i="5"/>
  <c r="O52" i="5"/>
  <c r="F45" i="9" s="1"/>
  <c r="C45" i="9" s="1"/>
  <c r="V21" i="5"/>
  <c r="U41" i="5"/>
  <c r="AG52" i="5"/>
  <c r="E12" i="9"/>
  <c r="B12" i="9" s="1"/>
  <c r="U19" i="5"/>
  <c r="U20" i="5"/>
  <c r="V36" i="5"/>
  <c r="V19" i="5"/>
  <c r="V26" i="5"/>
  <c r="T47" i="5"/>
  <c r="V43" i="5"/>
  <c r="U50" i="5"/>
  <c r="U43" i="5"/>
  <c r="U36" i="5"/>
  <c r="T43" i="5"/>
  <c r="T30" i="5"/>
  <c r="V30" i="5"/>
  <c r="V34" i="5"/>
  <c r="U30" i="5"/>
  <c r="V47" i="5"/>
  <c r="Q38" i="5"/>
  <c r="E31" i="9" s="1"/>
  <c r="B31" i="9" s="1"/>
  <c r="U51" i="5"/>
  <c r="T22" i="5"/>
  <c r="Q51" i="5"/>
  <c r="E44" i="9" s="1"/>
  <c r="B44" i="9" s="1"/>
  <c r="U38" i="5"/>
  <c r="V51" i="5"/>
  <c r="V42" i="5"/>
  <c r="Q20" i="5"/>
  <c r="E13" i="9" s="1"/>
  <c r="B13" i="9" s="1"/>
  <c r="T38" i="5"/>
  <c r="U39" i="5"/>
  <c r="V46" i="5"/>
  <c r="T39" i="5"/>
  <c r="V39" i="5"/>
  <c r="Q36" i="5"/>
  <c r="E29" i="9" s="1"/>
  <c r="B29" i="9" s="1"/>
  <c r="U47" i="5"/>
  <c r="V27" i="5"/>
  <c r="Q22" i="5"/>
  <c r="E15" i="9" s="1"/>
  <c r="B15" i="9" s="1"/>
  <c r="V23" i="5"/>
  <c r="V22" i="5"/>
  <c r="T46" i="5"/>
  <c r="T50" i="5"/>
  <c r="T29" i="5"/>
  <c r="U29" i="5"/>
  <c r="V40" i="5"/>
  <c r="T27" i="5"/>
  <c r="U46" i="5"/>
  <c r="Q48" i="5"/>
  <c r="E41" i="9" s="1"/>
  <c r="B41" i="9" s="1"/>
  <c r="T48" i="5"/>
  <c r="B102" i="8" s="1"/>
  <c r="Q28" i="5"/>
  <c r="E21" i="9" s="1"/>
  <c r="B21" i="9" s="1"/>
  <c r="U28" i="5"/>
  <c r="Q44" i="5"/>
  <c r="E37" i="9" s="1"/>
  <c r="B37" i="9" s="1"/>
  <c r="T44" i="5"/>
  <c r="B98" i="8" s="1"/>
  <c r="Q40" i="5"/>
  <c r="E33" i="9" s="1"/>
  <c r="B33" i="9" s="1"/>
  <c r="T52" i="5"/>
  <c r="B106" i="8" s="1"/>
  <c r="U52" i="5"/>
  <c r="Q42" i="5"/>
  <c r="E35" i="9" s="1"/>
  <c r="B35" i="9" s="1"/>
  <c r="T42" i="5"/>
  <c r="V48" i="5"/>
  <c r="Q26" i="5"/>
  <c r="E19" i="9" s="1"/>
  <c r="B19" i="9" s="1"/>
  <c r="U26" i="5"/>
  <c r="V32" i="5"/>
  <c r="U40" i="5"/>
  <c r="Q27" i="5"/>
  <c r="E20" i="9" s="1"/>
  <c r="B20" i="9" s="1"/>
  <c r="V52" i="5"/>
  <c r="V44" i="5"/>
  <c r="V29" i="5"/>
  <c r="Q34" i="5"/>
  <c r="E27" i="9" s="1"/>
  <c r="B27" i="9" s="1"/>
  <c r="U34" i="5"/>
  <c r="T34" i="5"/>
  <c r="V20" i="5"/>
  <c r="V24" i="5"/>
  <c r="T33" i="5"/>
  <c r="Q33" i="5"/>
  <c r="E26" i="9" s="1"/>
  <c r="B26" i="9" s="1"/>
  <c r="U33" i="5"/>
  <c r="T25" i="5"/>
  <c r="Q25" i="5"/>
  <c r="E18" i="9" s="1"/>
  <c r="B18" i="9" s="1"/>
  <c r="U25" i="5"/>
  <c r="V25" i="5"/>
  <c r="V33" i="5"/>
  <c r="Q32" i="5"/>
  <c r="E25" i="9" s="1"/>
  <c r="B25" i="9" s="1"/>
  <c r="T32" i="5"/>
  <c r="U32" i="5"/>
  <c r="T23" i="5"/>
  <c r="U23" i="5"/>
  <c r="Q23" i="5"/>
  <c r="E16" i="9" s="1"/>
  <c r="B16" i="9" s="1"/>
  <c r="Q24" i="5"/>
  <c r="E17" i="9" s="1"/>
  <c r="B17" i="9" s="1"/>
  <c r="T24" i="5"/>
  <c r="U24" i="5"/>
  <c r="T31" i="5"/>
  <c r="U31" i="5"/>
  <c r="Q31" i="5"/>
  <c r="E24" i="9" s="1"/>
  <c r="B24" i="9" s="1"/>
  <c r="AE52" i="5"/>
  <c r="P52" i="5"/>
  <c r="AF52" i="5"/>
  <c r="V31" i="5"/>
  <c r="AW99" i="8"/>
  <c r="B49" i="5"/>
  <c r="AW103" i="8"/>
  <c r="AG103" i="8"/>
  <c r="B52" i="5"/>
  <c r="AW106" i="8"/>
  <c r="B48" i="5"/>
  <c r="B44" i="5"/>
  <c r="AW102" i="8"/>
  <c r="B45" i="5"/>
  <c r="AW98" i="8"/>
  <c r="AW105" i="8"/>
  <c r="B51" i="5"/>
  <c r="AW101" i="8"/>
  <c r="AW97" i="8"/>
  <c r="B43" i="5"/>
  <c r="AW104" i="8"/>
  <c r="B50" i="5"/>
  <c r="AG101" i="8"/>
  <c r="AW100" i="8"/>
  <c r="B46" i="5"/>
  <c r="B47" i="5"/>
  <c r="AG104" i="8"/>
  <c r="AG100" i="8"/>
  <c r="AG41" i="5" l="1"/>
  <c r="AG32" i="5"/>
  <c r="AG30" i="5"/>
  <c r="AG25" i="5"/>
  <c r="AG24" i="5"/>
  <c r="AG20" i="5"/>
  <c r="AG21" i="5"/>
  <c r="AG23" i="5"/>
  <c r="AG19" i="5"/>
  <c r="J48" i="5"/>
  <c r="K48" i="5"/>
  <c r="K49" i="5"/>
  <c r="J49" i="5"/>
  <c r="K51" i="5"/>
  <c r="J51" i="5"/>
  <c r="J44" i="5"/>
  <c r="K44" i="5"/>
  <c r="K52" i="5"/>
  <c r="J52" i="5"/>
  <c r="K47" i="5"/>
  <c r="J47" i="5"/>
  <c r="J46" i="5"/>
  <c r="K46" i="5"/>
  <c r="J50" i="5"/>
  <c r="K50" i="5"/>
  <c r="K43" i="5"/>
  <c r="J43" i="5"/>
  <c r="K45" i="5"/>
  <c r="J45" i="5"/>
  <c r="AN99" i="8"/>
  <c r="BN102" i="8"/>
  <c r="G106" i="8"/>
  <c r="AU213" i="8"/>
  <c r="AU211" i="8"/>
  <c r="AU207" i="8"/>
  <c r="AU209" i="8"/>
  <c r="AG97" i="8"/>
  <c r="AN106" i="8"/>
  <c r="AG106" i="8"/>
  <c r="AN101" i="8"/>
  <c r="AN104" i="8"/>
  <c r="BN98" i="8"/>
  <c r="G98" i="8"/>
  <c r="AN102" i="8"/>
  <c r="AN105" i="8"/>
  <c r="AN100" i="8"/>
  <c r="AN98" i="8"/>
  <c r="AN103" i="8"/>
  <c r="B99" i="8"/>
  <c r="BN99" i="8"/>
  <c r="G99" i="8"/>
  <c r="BN106" i="8"/>
  <c r="B103" i="8"/>
  <c r="BN103" i="8"/>
  <c r="G103" i="8"/>
  <c r="G102" i="8"/>
  <c r="G100" i="8"/>
  <c r="B100" i="8"/>
  <c r="BN100" i="8"/>
  <c r="BN97" i="8"/>
  <c r="B97" i="8"/>
  <c r="G97" i="8"/>
  <c r="AN97" i="8"/>
  <c r="G104" i="8"/>
  <c r="B104" i="8"/>
  <c r="BN104" i="8"/>
  <c r="BN105" i="8"/>
  <c r="B105" i="8"/>
  <c r="G105" i="8"/>
  <c r="BN101" i="8"/>
  <c r="B101" i="8"/>
  <c r="G101" i="8"/>
  <c r="AU214" i="8" l="1"/>
  <c r="E214" i="8" s="1"/>
  <c r="AU210" i="8"/>
  <c r="AU205" i="8"/>
  <c r="AU206" i="8"/>
  <c r="AU208" i="8"/>
  <c r="AU212" i="8"/>
  <c r="F13" i="5"/>
  <c r="M33" i="4"/>
  <c r="O33" i="4"/>
  <c r="P33" i="4"/>
  <c r="Q33" i="4"/>
  <c r="R33" i="4"/>
  <c r="S33" i="4"/>
  <c r="M34" i="4"/>
  <c r="O34" i="4"/>
  <c r="P34" i="4"/>
  <c r="Q34" i="4"/>
  <c r="R34" i="4"/>
  <c r="S34" i="4"/>
  <c r="M35" i="4"/>
  <c r="O35" i="4"/>
  <c r="P35" i="4"/>
  <c r="Q35" i="4"/>
  <c r="R35" i="4"/>
  <c r="S35" i="4"/>
  <c r="M36" i="4"/>
  <c r="O36" i="4"/>
  <c r="P36" i="4"/>
  <c r="Q36" i="4"/>
  <c r="R36" i="4"/>
  <c r="S36" i="4"/>
  <c r="M37" i="4"/>
  <c r="O37" i="4"/>
  <c r="P37" i="4"/>
  <c r="Q37" i="4"/>
  <c r="R37" i="4"/>
  <c r="S37" i="4"/>
  <c r="M38" i="4"/>
  <c r="O38" i="4"/>
  <c r="P38" i="4"/>
  <c r="Q38" i="4"/>
  <c r="R38" i="4"/>
  <c r="S38" i="4"/>
  <c r="M39" i="4"/>
  <c r="O39" i="4"/>
  <c r="P39" i="4"/>
  <c r="Q39" i="4"/>
  <c r="R39" i="4"/>
  <c r="S39" i="4"/>
  <c r="M40" i="4"/>
  <c r="O40" i="4"/>
  <c r="P40" i="4"/>
  <c r="Q40" i="4"/>
  <c r="R40" i="4"/>
  <c r="S40" i="4"/>
  <c r="M41" i="4"/>
  <c r="O41" i="4"/>
  <c r="P41" i="4"/>
  <c r="Q41" i="4"/>
  <c r="R41" i="4"/>
  <c r="S41" i="4"/>
  <c r="M42" i="4"/>
  <c r="T42" i="4" s="1"/>
  <c r="O42" i="4"/>
  <c r="P42" i="4"/>
  <c r="Q42" i="4"/>
  <c r="R42" i="4"/>
  <c r="S42" i="4"/>
  <c r="F3" i="5"/>
  <c r="T36" i="4" l="1"/>
  <c r="N46" i="5"/>
  <c r="T41" i="4"/>
  <c r="N51" i="5"/>
  <c r="T37" i="4"/>
  <c r="N47" i="5"/>
  <c r="T39" i="4"/>
  <c r="N49" i="5"/>
  <c r="T38" i="4"/>
  <c r="N48" i="5"/>
  <c r="T40" i="4"/>
  <c r="N50" i="5"/>
  <c r="T33" i="4"/>
  <c r="N43" i="5"/>
  <c r="T35" i="4"/>
  <c r="N45" i="5"/>
  <c r="T34" i="4"/>
  <c r="N44" i="5"/>
  <c r="V36" i="4"/>
  <c r="W36" i="4"/>
  <c r="X36" i="4"/>
  <c r="Y36" i="4"/>
  <c r="W41" i="4"/>
  <c r="X41" i="4"/>
  <c r="Y41" i="4"/>
  <c r="V41" i="4"/>
  <c r="V38" i="4"/>
  <c r="W38" i="4"/>
  <c r="X38" i="4"/>
  <c r="Y38" i="4"/>
  <c r="V39" i="4"/>
  <c r="W39" i="4"/>
  <c r="X39" i="4"/>
  <c r="Y39" i="4"/>
  <c r="Y33" i="4"/>
  <c r="W33" i="4"/>
  <c r="X33" i="4"/>
  <c r="V33" i="4"/>
  <c r="V35" i="4"/>
  <c r="W35" i="4"/>
  <c r="X35" i="4"/>
  <c r="Y35" i="4"/>
  <c r="Y37" i="4"/>
  <c r="X37" i="4"/>
  <c r="V37" i="4"/>
  <c r="W37" i="4"/>
  <c r="W40" i="4"/>
  <c r="V40" i="4"/>
  <c r="X40" i="4"/>
  <c r="Y40" i="4"/>
  <c r="V42" i="4"/>
  <c r="X42" i="4"/>
  <c r="W42" i="4"/>
  <c r="Y42" i="4"/>
  <c r="V34" i="4"/>
  <c r="W34" i="4"/>
  <c r="X34" i="4"/>
  <c r="Y34" i="4"/>
  <c r="AT214" i="8"/>
  <c r="L214" i="8"/>
  <c r="H214" i="8"/>
  <c r="N214" i="8"/>
  <c r="U35" i="4"/>
  <c r="U40" i="4"/>
  <c r="U36" i="4"/>
  <c r="U39" i="4"/>
  <c r="U41" i="4"/>
  <c r="U37" i="4"/>
  <c r="U33" i="4"/>
  <c r="U42" i="4"/>
  <c r="U38" i="4"/>
  <c r="U34" i="4"/>
  <c r="AS72" i="8"/>
  <c r="O48" i="5" l="1"/>
  <c r="F41" i="9" s="1"/>
  <c r="C41" i="9" s="1"/>
  <c r="AE48" i="5"/>
  <c r="AF48" i="5"/>
  <c r="AU174" i="8" s="1"/>
  <c r="P48" i="5"/>
  <c r="BM102" i="8" s="1"/>
  <c r="P51" i="5"/>
  <c r="BM105" i="8" s="1"/>
  <c r="O51" i="5"/>
  <c r="F44" i="9" s="1"/>
  <c r="C44" i="9" s="1"/>
  <c r="AE51" i="5"/>
  <c r="AU141" i="8" s="1"/>
  <c r="AF51" i="5"/>
  <c r="AU177" i="8" s="1"/>
  <c r="P49" i="5"/>
  <c r="BM103" i="8" s="1"/>
  <c r="O49" i="5"/>
  <c r="F42" i="9" s="1"/>
  <c r="C42" i="9" s="1"/>
  <c r="AE49" i="5"/>
  <c r="AU139" i="8" s="1"/>
  <c r="AF49" i="5"/>
  <c r="AU175" i="8" s="1"/>
  <c r="P47" i="5"/>
  <c r="BM101" i="8" s="1"/>
  <c r="AF47" i="5"/>
  <c r="AU173" i="8" s="1"/>
  <c r="O47" i="5"/>
  <c r="F40" i="9" s="1"/>
  <c r="C40" i="9" s="1"/>
  <c r="AE47" i="5"/>
  <c r="AU137" i="8" s="1"/>
  <c r="O50" i="5"/>
  <c r="F43" i="9" s="1"/>
  <c r="C43" i="9" s="1"/>
  <c r="AE50" i="5"/>
  <c r="AF50" i="5"/>
  <c r="P50" i="5"/>
  <c r="O46" i="5"/>
  <c r="F39" i="9" s="1"/>
  <c r="C39" i="9" s="1"/>
  <c r="AE46" i="5"/>
  <c r="AU136" i="8" s="1"/>
  <c r="AF46" i="5"/>
  <c r="AU172" i="8" s="1"/>
  <c r="P46" i="5"/>
  <c r="BM100" i="8" s="1"/>
  <c r="AE44" i="5"/>
  <c r="AU134" i="8" s="1"/>
  <c r="P44" i="5"/>
  <c r="BM98" i="8" s="1"/>
  <c r="AF44" i="5"/>
  <c r="AU170" i="8" s="1"/>
  <c r="O44" i="5"/>
  <c r="F37" i="9" s="1"/>
  <c r="C37" i="9" s="1"/>
  <c r="P45" i="5"/>
  <c r="BM99" i="8" s="1"/>
  <c r="O45" i="5"/>
  <c r="AE45" i="5"/>
  <c r="AU135" i="8" s="1"/>
  <c r="AF45" i="5"/>
  <c r="AU171" i="8" s="1"/>
  <c r="AF43" i="5"/>
  <c r="AU169" i="8" s="1"/>
  <c r="O43" i="5"/>
  <c r="P43" i="5"/>
  <c r="BM97" i="8" s="1"/>
  <c r="AE43" i="5"/>
  <c r="AU133" i="8" s="1"/>
  <c r="P106" i="8"/>
  <c r="AU142" i="8"/>
  <c r="P102" i="8"/>
  <c r="AU178" i="8"/>
  <c r="BM106" i="8"/>
  <c r="AU176" i="8"/>
  <c r="BM104" i="8"/>
  <c r="D101" i="8"/>
  <c r="D99" i="8"/>
  <c r="D103" i="8"/>
  <c r="D98" i="8"/>
  <c r="D97" i="8"/>
  <c r="D102" i="8"/>
  <c r="AU138" i="8"/>
  <c r="D105" i="8"/>
  <c r="D106" i="8"/>
  <c r="AU140" i="8"/>
  <c r="D104" i="8"/>
  <c r="D100" i="8"/>
  <c r="AI72" i="8"/>
  <c r="P104" i="8" l="1"/>
  <c r="P100" i="8"/>
  <c r="P101" i="8"/>
  <c r="P98" i="8"/>
  <c r="P99" i="8"/>
  <c r="F38" i="9"/>
  <c r="C38" i="9" s="1"/>
  <c r="P97" i="8"/>
  <c r="F36" i="9"/>
  <c r="C36" i="9" s="1"/>
  <c r="P105" i="8"/>
  <c r="P103" i="8"/>
  <c r="E178" i="8"/>
  <c r="L178" i="8" s="1"/>
  <c r="B42" i="5"/>
  <c r="B30" i="5"/>
  <c r="B22" i="5"/>
  <c r="B37" i="5"/>
  <c r="B33" i="5"/>
  <c r="B29" i="5"/>
  <c r="B25" i="5"/>
  <c r="B21" i="5"/>
  <c r="B34" i="5"/>
  <c r="B40" i="5"/>
  <c r="B32" i="5"/>
  <c r="B28" i="5"/>
  <c r="B20" i="5"/>
  <c r="B26" i="5"/>
  <c r="B36" i="5"/>
  <c r="B39" i="5"/>
  <c r="B35" i="5"/>
  <c r="B31" i="5"/>
  <c r="B27" i="5"/>
  <c r="B23" i="5"/>
  <c r="B19" i="5"/>
  <c r="B24" i="5"/>
  <c r="B38" i="5"/>
  <c r="B41" i="5"/>
  <c r="AG95" i="8"/>
  <c r="G94" i="8"/>
  <c r="AG96" i="8"/>
  <c r="BN73" i="8"/>
  <c r="G95" i="8"/>
  <c r="B96" i="8"/>
  <c r="BN74" i="8"/>
  <c r="AW73" i="8"/>
  <c r="AW74" i="8"/>
  <c r="AG93" i="8"/>
  <c r="AG92" i="8"/>
  <c r="AG91" i="8"/>
  <c r="AG90" i="8"/>
  <c r="AG89" i="8"/>
  <c r="AG88" i="8"/>
  <c r="AG87" i="8"/>
  <c r="AG86" i="8"/>
  <c r="AG85" i="8"/>
  <c r="AG84" i="8"/>
  <c r="AG83" i="8"/>
  <c r="AG82" i="8"/>
  <c r="AG81" i="8"/>
  <c r="AG80" i="8"/>
  <c r="AG79" i="8"/>
  <c r="AG78" i="8"/>
  <c r="AG77" i="8"/>
  <c r="AG76" i="8"/>
  <c r="AG75" i="8"/>
  <c r="AW96" i="8"/>
  <c r="AW95" i="8"/>
  <c r="AW94" i="8"/>
  <c r="AW93" i="8"/>
  <c r="AW92" i="8"/>
  <c r="AW91" i="8"/>
  <c r="AW90" i="8"/>
  <c r="AW89" i="8"/>
  <c r="AW88" i="8"/>
  <c r="AW87" i="8"/>
  <c r="AW86" i="8"/>
  <c r="AW85" i="8"/>
  <c r="AW84" i="8"/>
  <c r="AW83" i="8"/>
  <c r="AW82" i="8"/>
  <c r="AW81" i="8"/>
  <c r="AW80" i="8"/>
  <c r="AW79" i="8"/>
  <c r="AW78" i="8"/>
  <c r="AW77" i="8"/>
  <c r="AW76" i="8"/>
  <c r="AW75" i="8"/>
  <c r="AG94" i="8"/>
  <c r="AG74" i="8"/>
  <c r="AG73" i="8"/>
  <c r="BI72" i="8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X72" i="8"/>
  <c r="F18" i="5"/>
  <c r="R8" i="4"/>
  <c r="R9" i="4"/>
  <c r="S12" i="4"/>
  <c r="S16" i="4"/>
  <c r="S20" i="4"/>
  <c r="S24" i="4"/>
  <c r="S28" i="4"/>
  <c r="S32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8" i="4"/>
  <c r="R10" i="4"/>
  <c r="R11" i="4"/>
  <c r="R13" i="4"/>
  <c r="R14" i="4"/>
  <c r="R15" i="4"/>
  <c r="R17" i="4"/>
  <c r="S18" i="4"/>
  <c r="R19" i="4"/>
  <c r="S21" i="4"/>
  <c r="R22" i="4"/>
  <c r="R23" i="4"/>
  <c r="R25" i="4"/>
  <c r="R26" i="4"/>
  <c r="R27" i="4"/>
  <c r="R29" i="4"/>
  <c r="R30" i="4"/>
  <c r="R31" i="4"/>
  <c r="O9" i="4"/>
  <c r="P9" i="4"/>
  <c r="O10" i="4"/>
  <c r="P10" i="4"/>
  <c r="O11" i="4"/>
  <c r="P11" i="4"/>
  <c r="O12" i="4"/>
  <c r="P12" i="4"/>
  <c r="O13" i="4"/>
  <c r="P13" i="4"/>
  <c r="O14" i="4"/>
  <c r="P14" i="4"/>
  <c r="O15" i="4"/>
  <c r="P15" i="4"/>
  <c r="O16" i="4"/>
  <c r="P16" i="4"/>
  <c r="O17" i="4"/>
  <c r="P17" i="4"/>
  <c r="O18" i="4"/>
  <c r="P18" i="4"/>
  <c r="O19" i="4"/>
  <c r="P19" i="4"/>
  <c r="O20" i="4"/>
  <c r="P20" i="4"/>
  <c r="O21" i="4"/>
  <c r="P21" i="4"/>
  <c r="O22" i="4"/>
  <c r="P22" i="4"/>
  <c r="O23" i="4"/>
  <c r="P23" i="4"/>
  <c r="O24" i="4"/>
  <c r="P24" i="4"/>
  <c r="O25" i="4"/>
  <c r="P25" i="4"/>
  <c r="O26" i="4"/>
  <c r="P26" i="4"/>
  <c r="O27" i="4"/>
  <c r="P27" i="4"/>
  <c r="O28" i="4"/>
  <c r="P28" i="4"/>
  <c r="O29" i="4"/>
  <c r="P29" i="4"/>
  <c r="O30" i="4"/>
  <c r="P30" i="4"/>
  <c r="O31" i="4"/>
  <c r="P31" i="4"/>
  <c r="O32" i="4"/>
  <c r="P32" i="4"/>
  <c r="P8" i="4"/>
  <c r="O8" i="4"/>
  <c r="T29" i="4" l="1"/>
  <c r="N39" i="5"/>
  <c r="T28" i="4"/>
  <c r="N38" i="5"/>
  <c r="T27" i="4"/>
  <c r="N37" i="5"/>
  <c r="T26" i="4"/>
  <c r="N36" i="5"/>
  <c r="T32" i="4"/>
  <c r="N42" i="5"/>
  <c r="T30" i="4"/>
  <c r="N40" i="5"/>
  <c r="T25" i="4"/>
  <c r="N35" i="5"/>
  <c r="T24" i="4"/>
  <c r="N34" i="5"/>
  <c r="D88" i="8" s="1"/>
  <c r="T23" i="4"/>
  <c r="N33" i="5"/>
  <c r="T31" i="4"/>
  <c r="N41" i="5"/>
  <c r="T22" i="4"/>
  <c r="N32" i="5"/>
  <c r="T20" i="4"/>
  <c r="N30" i="5"/>
  <c r="D84" i="8" s="1"/>
  <c r="T18" i="4"/>
  <c r="N28" i="5"/>
  <c r="T21" i="4"/>
  <c r="N31" i="5"/>
  <c r="T17" i="4"/>
  <c r="N27" i="5"/>
  <c r="T19" i="4"/>
  <c r="N29" i="5"/>
  <c r="V19" i="4"/>
  <c r="W19" i="4"/>
  <c r="X19" i="4"/>
  <c r="Y19" i="4"/>
  <c r="V18" i="4"/>
  <c r="W18" i="4"/>
  <c r="X18" i="4"/>
  <c r="Y18" i="4"/>
  <c r="W32" i="4"/>
  <c r="V32" i="4"/>
  <c r="X32" i="4"/>
  <c r="Y32" i="4"/>
  <c r="W16" i="4"/>
  <c r="V16" i="4"/>
  <c r="X16" i="4"/>
  <c r="Y16" i="4"/>
  <c r="V14" i="4"/>
  <c r="W14" i="4"/>
  <c r="X14" i="4"/>
  <c r="Y14" i="4"/>
  <c r="V12" i="4"/>
  <c r="W12" i="4"/>
  <c r="X12" i="4"/>
  <c r="Y12" i="4"/>
  <c r="V27" i="4"/>
  <c r="W27" i="4"/>
  <c r="X27" i="4"/>
  <c r="Y27" i="4"/>
  <c r="V11" i="4"/>
  <c r="W11" i="4"/>
  <c r="X11" i="4"/>
  <c r="Y11" i="4"/>
  <c r="V30" i="4"/>
  <c r="X30" i="4"/>
  <c r="W30" i="4"/>
  <c r="Y30" i="4"/>
  <c r="V15" i="4"/>
  <c r="W15" i="4"/>
  <c r="X15" i="4"/>
  <c r="Y15" i="4"/>
  <c r="W29" i="4"/>
  <c r="Y29" i="4"/>
  <c r="V29" i="4"/>
  <c r="X29" i="4"/>
  <c r="W28" i="4"/>
  <c r="V28" i="4"/>
  <c r="X28" i="4"/>
  <c r="Y28" i="4"/>
  <c r="X25" i="4"/>
  <c r="Y25" i="4"/>
  <c r="W25" i="4"/>
  <c r="V25" i="4"/>
  <c r="V23" i="4"/>
  <c r="W23" i="4"/>
  <c r="X23" i="4"/>
  <c r="Y23" i="4"/>
  <c r="V31" i="4"/>
  <c r="W31" i="4"/>
  <c r="X31" i="4"/>
  <c r="Y31" i="4"/>
  <c r="V26" i="4"/>
  <c r="W26" i="4"/>
  <c r="X26" i="4"/>
  <c r="Y26" i="4"/>
  <c r="W17" i="4"/>
  <c r="X17" i="4"/>
  <c r="V17" i="4"/>
  <c r="Y17" i="4"/>
  <c r="X13" i="4"/>
  <c r="Y13" i="4"/>
  <c r="V13" i="4"/>
  <c r="W13" i="4"/>
  <c r="V24" i="4"/>
  <c r="W24" i="4"/>
  <c r="X24" i="4"/>
  <c r="Y24" i="4"/>
  <c r="X21" i="4"/>
  <c r="Y21" i="4"/>
  <c r="W21" i="4"/>
  <c r="V21" i="4"/>
  <c r="V10" i="4"/>
  <c r="W10" i="4"/>
  <c r="X10" i="4"/>
  <c r="Y10" i="4"/>
  <c r="V22" i="4"/>
  <c r="W22" i="4"/>
  <c r="X22" i="4"/>
  <c r="Y22" i="4"/>
  <c r="V20" i="4"/>
  <c r="W20" i="4"/>
  <c r="X20" i="4"/>
  <c r="Y20" i="4"/>
  <c r="V9" i="4"/>
  <c r="W9" i="4"/>
  <c r="X9" i="4"/>
  <c r="Y9" i="4"/>
  <c r="V8" i="4"/>
  <c r="W8" i="4"/>
  <c r="X8" i="4"/>
  <c r="Y8" i="4"/>
  <c r="N26" i="5"/>
  <c r="N24" i="5"/>
  <c r="N25" i="5"/>
  <c r="U29" i="4"/>
  <c r="U21" i="4"/>
  <c r="N23" i="5"/>
  <c r="AF23" i="5" s="1"/>
  <c r="AU149" i="8" s="1"/>
  <c r="U16" i="4"/>
  <c r="U25" i="4"/>
  <c r="N19" i="5"/>
  <c r="AF19" i="5" s="1"/>
  <c r="AU145" i="8" s="1"/>
  <c r="U31" i="4"/>
  <c r="U23" i="4"/>
  <c r="N21" i="5"/>
  <c r="AF21" i="5" s="1"/>
  <c r="AU147" i="8" s="1"/>
  <c r="U17" i="4"/>
  <c r="M18" i="5"/>
  <c r="R72" i="8" s="1"/>
  <c r="N20" i="5"/>
  <c r="N22" i="5"/>
  <c r="J38" i="5"/>
  <c r="K38" i="5"/>
  <c r="J20" i="5"/>
  <c r="K20" i="5"/>
  <c r="K33" i="5"/>
  <c r="J33" i="5"/>
  <c r="J24" i="5"/>
  <c r="K24" i="5"/>
  <c r="K23" i="5"/>
  <c r="J23" i="5"/>
  <c r="J39" i="5"/>
  <c r="K39" i="5"/>
  <c r="J28" i="5"/>
  <c r="K28" i="5"/>
  <c r="J21" i="5"/>
  <c r="K21" i="5"/>
  <c r="J37" i="5"/>
  <c r="K37" i="5"/>
  <c r="J35" i="5"/>
  <c r="K35" i="5"/>
  <c r="K34" i="5"/>
  <c r="J34" i="5"/>
  <c r="J42" i="5"/>
  <c r="K42" i="5"/>
  <c r="J19" i="5"/>
  <c r="K19" i="5"/>
  <c r="K27" i="5"/>
  <c r="J27" i="5"/>
  <c r="J36" i="5"/>
  <c r="K36" i="5"/>
  <c r="J32" i="5"/>
  <c r="K32" i="5"/>
  <c r="K25" i="5"/>
  <c r="J25" i="5"/>
  <c r="J22" i="5"/>
  <c r="K22" i="5"/>
  <c r="J41" i="5"/>
  <c r="K41" i="5"/>
  <c r="K31" i="5"/>
  <c r="J31" i="5"/>
  <c r="K26" i="5"/>
  <c r="J26" i="5"/>
  <c r="J40" i="5"/>
  <c r="K40" i="5"/>
  <c r="K29" i="5"/>
  <c r="J29" i="5"/>
  <c r="J30" i="5"/>
  <c r="K30" i="5"/>
  <c r="AT178" i="8"/>
  <c r="H178" i="8"/>
  <c r="N178" i="8"/>
  <c r="E142" i="8"/>
  <c r="B18" i="5"/>
  <c r="K18" i="5" s="1"/>
  <c r="D92" i="8"/>
  <c r="AU202" i="8"/>
  <c r="AU204" i="8"/>
  <c r="AU203" i="8"/>
  <c r="BN94" i="8"/>
  <c r="B73" i="8"/>
  <c r="AN94" i="8"/>
  <c r="B94" i="8"/>
  <c r="AN73" i="8"/>
  <c r="BN95" i="8"/>
  <c r="G73" i="8"/>
  <c r="B9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G74" i="8"/>
  <c r="B74" i="8"/>
  <c r="AN95" i="8"/>
  <c r="G96" i="8"/>
  <c r="BN96" i="8"/>
  <c r="AN96" i="8"/>
  <c r="AN75" i="8"/>
  <c r="AN74" i="8"/>
  <c r="BN75" i="8"/>
  <c r="G75" i="8"/>
  <c r="B75" i="8"/>
  <c r="BN76" i="8"/>
  <c r="G76" i="8"/>
  <c r="B76" i="8"/>
  <c r="BN77" i="8"/>
  <c r="G77" i="8"/>
  <c r="B77" i="8"/>
  <c r="BN78" i="8"/>
  <c r="G78" i="8"/>
  <c r="B78" i="8"/>
  <c r="BN79" i="8"/>
  <c r="G79" i="8"/>
  <c r="B79" i="8"/>
  <c r="BN80" i="8"/>
  <c r="G80" i="8"/>
  <c r="B80" i="8"/>
  <c r="BN81" i="8"/>
  <c r="G81" i="8"/>
  <c r="B81" i="8"/>
  <c r="BN82" i="8"/>
  <c r="G82" i="8"/>
  <c r="B82" i="8"/>
  <c r="BN83" i="8"/>
  <c r="G83" i="8"/>
  <c r="B83" i="8"/>
  <c r="BN84" i="8"/>
  <c r="G84" i="8"/>
  <c r="B84" i="8"/>
  <c r="BN85" i="8"/>
  <c r="G85" i="8"/>
  <c r="B85" i="8"/>
  <c r="BN86" i="8"/>
  <c r="G86" i="8"/>
  <c r="B86" i="8"/>
  <c r="BN87" i="8"/>
  <c r="G87" i="8"/>
  <c r="B87" i="8"/>
  <c r="BN88" i="8"/>
  <c r="G88" i="8"/>
  <c r="B88" i="8"/>
  <c r="BN89" i="8"/>
  <c r="G89" i="8"/>
  <c r="B89" i="8"/>
  <c r="BN90" i="8"/>
  <c r="G90" i="8"/>
  <c r="B90" i="8"/>
  <c r="BN91" i="8"/>
  <c r="G91" i="8"/>
  <c r="B91" i="8"/>
  <c r="BN92" i="8"/>
  <c r="G92" i="8"/>
  <c r="B92" i="8"/>
  <c r="BN93" i="8"/>
  <c r="G93" i="8"/>
  <c r="B93" i="8"/>
  <c r="AB18" i="5"/>
  <c r="AL72" i="8" s="1"/>
  <c r="R18" i="5"/>
  <c r="AW72" i="8" s="1"/>
  <c r="I18" i="5"/>
  <c r="N18" i="5"/>
  <c r="AD18" i="5"/>
  <c r="AX72" i="8" s="1"/>
  <c r="U32" i="4"/>
  <c r="U24" i="4"/>
  <c r="U20" i="4"/>
  <c r="U12" i="4"/>
  <c r="U27" i="4"/>
  <c r="U19" i="4"/>
  <c r="U15" i="4"/>
  <c r="U30" i="4"/>
  <c r="U26" i="4"/>
  <c r="U22" i="4"/>
  <c r="U18" i="4"/>
  <c r="U14" i="4"/>
  <c r="U10" i="4"/>
  <c r="U28" i="4"/>
  <c r="U11" i="4"/>
  <c r="U13" i="4"/>
  <c r="U9" i="4"/>
  <c r="U8" i="4"/>
  <c r="R28" i="4"/>
  <c r="R12" i="4"/>
  <c r="S25" i="4"/>
  <c r="S9" i="4"/>
  <c r="S29" i="4"/>
  <c r="R16" i="4"/>
  <c r="S13" i="4"/>
  <c r="R20" i="4"/>
  <c r="S17" i="4"/>
  <c r="R21" i="4"/>
  <c r="R32" i="4"/>
  <c r="R24" i="4"/>
  <c r="S30" i="4"/>
  <c r="S26" i="4"/>
  <c r="S22" i="4"/>
  <c r="S14" i="4"/>
  <c r="S10" i="4"/>
  <c r="S31" i="4"/>
  <c r="S27" i="4"/>
  <c r="S23" i="4"/>
  <c r="S19" i="4"/>
  <c r="R18" i="4"/>
  <c r="S15" i="4"/>
  <c r="S11" i="4"/>
  <c r="S8" i="4"/>
  <c r="P35" i="5" l="1"/>
  <c r="O35" i="5"/>
  <c r="F28" i="9" s="1"/>
  <c r="C28" i="9" s="1"/>
  <c r="AE35" i="5"/>
  <c r="AF35" i="5"/>
  <c r="P34" i="5"/>
  <c r="AF34" i="5"/>
  <c r="AU160" i="8" s="1"/>
  <c r="O34" i="5"/>
  <c r="AE34" i="5"/>
  <c r="AU124" i="8" s="1"/>
  <c r="O40" i="5"/>
  <c r="AF40" i="5"/>
  <c r="AU166" i="8" s="1"/>
  <c r="AE40" i="5"/>
  <c r="AU130" i="8" s="1"/>
  <c r="P40" i="5"/>
  <c r="BM94" i="8" s="1"/>
  <c r="AF42" i="5"/>
  <c r="AU168" i="8" s="1"/>
  <c r="P42" i="5"/>
  <c r="BM96" i="8" s="1"/>
  <c r="O42" i="5"/>
  <c r="F35" i="9" s="1"/>
  <c r="C35" i="9" s="1"/>
  <c r="AE42" i="5"/>
  <c r="AU132" i="8" s="1"/>
  <c r="P36" i="5"/>
  <c r="O36" i="5"/>
  <c r="F29" i="9" s="1"/>
  <c r="C29" i="9" s="1"/>
  <c r="AF36" i="5"/>
  <c r="AE36" i="5"/>
  <c r="O32" i="5"/>
  <c r="F25" i="9" s="1"/>
  <c r="C25" i="9" s="1"/>
  <c r="AE32" i="5"/>
  <c r="P32" i="5"/>
  <c r="BM86" i="8" s="1"/>
  <c r="AF32" i="5"/>
  <c r="AU158" i="8" s="1"/>
  <c r="AE37" i="5"/>
  <c r="AU127" i="8" s="1"/>
  <c r="O37" i="5"/>
  <c r="F30" i="9" s="1"/>
  <c r="C30" i="9" s="1"/>
  <c r="AF37" i="5"/>
  <c r="AU163" i="8" s="1"/>
  <c r="P37" i="5"/>
  <c r="BM91" i="8" s="1"/>
  <c r="P41" i="5"/>
  <c r="BM95" i="8" s="1"/>
  <c r="O41" i="5"/>
  <c r="AF41" i="5"/>
  <c r="AU167" i="8" s="1"/>
  <c r="AE41" i="5"/>
  <c r="AU131" i="8" s="1"/>
  <c r="AE38" i="5"/>
  <c r="AU128" i="8" s="1"/>
  <c r="O38" i="5"/>
  <c r="P38" i="5"/>
  <c r="AF38" i="5"/>
  <c r="AU164" i="8" s="1"/>
  <c r="O33" i="5"/>
  <c r="F26" i="9" s="1"/>
  <c r="C26" i="9" s="1"/>
  <c r="P33" i="5"/>
  <c r="BM87" i="8" s="1"/>
  <c r="AE33" i="5"/>
  <c r="AU123" i="8" s="1"/>
  <c r="AF33" i="5"/>
  <c r="AU159" i="8" s="1"/>
  <c r="AF39" i="5"/>
  <c r="O39" i="5"/>
  <c r="P39" i="5"/>
  <c r="BM93" i="8" s="1"/>
  <c r="AE39" i="5"/>
  <c r="AU129" i="8" s="1"/>
  <c r="P29" i="5"/>
  <c r="BM83" i="8" s="1"/>
  <c r="O29" i="5"/>
  <c r="F22" i="9" s="1"/>
  <c r="C22" i="9" s="1"/>
  <c r="AE29" i="5"/>
  <c r="AU119" i="8" s="1"/>
  <c r="AF29" i="5"/>
  <c r="AU155" i="8" s="1"/>
  <c r="AE27" i="5"/>
  <c r="O27" i="5"/>
  <c r="AF27" i="5"/>
  <c r="P27" i="5"/>
  <c r="O31" i="5"/>
  <c r="F24" i="9" s="1"/>
  <c r="C24" i="9" s="1"/>
  <c r="AE31" i="5"/>
  <c r="AU121" i="8" s="1"/>
  <c r="P31" i="5"/>
  <c r="BM85" i="8" s="1"/>
  <c r="AF31" i="5"/>
  <c r="AU157" i="8" s="1"/>
  <c r="AF28" i="5"/>
  <c r="AU154" i="8" s="1"/>
  <c r="O28" i="5"/>
  <c r="F21" i="9" s="1"/>
  <c r="C21" i="9" s="1"/>
  <c r="AE28" i="5"/>
  <c r="AU118" i="8" s="1"/>
  <c r="P28" i="5"/>
  <c r="BM82" i="8" s="1"/>
  <c r="AE30" i="5"/>
  <c r="AU120" i="8" s="1"/>
  <c r="P30" i="5"/>
  <c r="BM84" i="8" s="1"/>
  <c r="O30" i="5"/>
  <c r="AF30" i="5"/>
  <c r="AU156" i="8" s="1"/>
  <c r="O21" i="5"/>
  <c r="F14" i="9" s="1"/>
  <c r="C14" i="9" s="1"/>
  <c r="O26" i="5"/>
  <c r="F19" i="9" s="1"/>
  <c r="C19" i="9" s="1"/>
  <c r="P26" i="5"/>
  <c r="BM80" i="8" s="1"/>
  <c r="AE26" i="5"/>
  <c r="AU116" i="8" s="1"/>
  <c r="AF26" i="5"/>
  <c r="AU152" i="8" s="1"/>
  <c r="O24" i="5"/>
  <c r="AF24" i="5"/>
  <c r="AU150" i="8" s="1"/>
  <c r="P24" i="5"/>
  <c r="BM78" i="8" s="1"/>
  <c r="AE24" i="5"/>
  <c r="AU114" i="8" s="1"/>
  <c r="D77" i="8"/>
  <c r="AE25" i="5"/>
  <c r="AU115" i="8" s="1"/>
  <c r="P25" i="5"/>
  <c r="BM79" i="8" s="1"/>
  <c r="AF25" i="5"/>
  <c r="AU151" i="8" s="1"/>
  <c r="O25" i="5"/>
  <c r="F18" i="9" s="1"/>
  <c r="C18" i="9" s="1"/>
  <c r="P23" i="5"/>
  <c r="BM77" i="8" s="1"/>
  <c r="O23" i="5"/>
  <c r="F16" i="9" s="1"/>
  <c r="C16" i="9" s="1"/>
  <c r="O19" i="5"/>
  <c r="P73" i="8" s="1"/>
  <c r="D73" i="8"/>
  <c r="D75" i="8"/>
  <c r="P21" i="5"/>
  <c r="BM75" i="8" s="1"/>
  <c r="AE23" i="5"/>
  <c r="AU113" i="8" s="1"/>
  <c r="AE21" i="5"/>
  <c r="AU111" i="8" s="1"/>
  <c r="AF72" i="8"/>
  <c r="P19" i="5"/>
  <c r="BM73" i="8" s="1"/>
  <c r="AE19" i="5"/>
  <c r="AU109" i="8" s="1"/>
  <c r="P18" i="5"/>
  <c r="BM72" i="8" s="1"/>
  <c r="O18" i="5"/>
  <c r="J18" i="5"/>
  <c r="AE20" i="5"/>
  <c r="AU110" i="8" s="1"/>
  <c r="O20" i="5"/>
  <c r="AF20" i="5"/>
  <c r="AU146" i="8" s="1"/>
  <c r="P20" i="5"/>
  <c r="BM74" i="8" s="1"/>
  <c r="AE22" i="5"/>
  <c r="AU112" i="8" s="1"/>
  <c r="O22" i="5"/>
  <c r="AF22" i="5"/>
  <c r="AU148" i="8" s="1"/>
  <c r="P22" i="5"/>
  <c r="BM76" i="8" s="1"/>
  <c r="BM81" i="8"/>
  <c r="AU117" i="8"/>
  <c r="AU193" i="8"/>
  <c r="AU153" i="8"/>
  <c r="AU126" i="8"/>
  <c r="D81" i="8"/>
  <c r="P89" i="8"/>
  <c r="BM88" i="8"/>
  <c r="BM92" i="8"/>
  <c r="AU201" i="8"/>
  <c r="L142" i="8"/>
  <c r="N142" i="8"/>
  <c r="H142" i="8"/>
  <c r="AT142" i="8"/>
  <c r="BM90" i="8"/>
  <c r="P90" i="8"/>
  <c r="AU199" i="8"/>
  <c r="AU189" i="8"/>
  <c r="AU191" i="8"/>
  <c r="AU122" i="8"/>
  <c r="AU125" i="8"/>
  <c r="BM89" i="8"/>
  <c r="G18" i="5"/>
  <c r="H18" i="5" s="1"/>
  <c r="AF18" i="5"/>
  <c r="AU144" i="8" s="1"/>
  <c r="D79" i="8"/>
  <c r="D83" i="8"/>
  <c r="D82" i="8"/>
  <c r="D86" i="8"/>
  <c r="D96" i="8"/>
  <c r="D95" i="8"/>
  <c r="D87" i="8"/>
  <c r="D94" i="8"/>
  <c r="D80" i="8"/>
  <c r="D91" i="8"/>
  <c r="D74" i="8"/>
  <c r="D78" i="8"/>
  <c r="D89" i="8"/>
  <c r="AU161" i="8"/>
  <c r="D76" i="8"/>
  <c r="D93" i="8"/>
  <c r="AU165" i="8"/>
  <c r="D85" i="8"/>
  <c r="D90" i="8"/>
  <c r="AU162" i="8"/>
  <c r="AU194" i="8"/>
  <c r="AU196" i="8"/>
  <c r="AU198" i="8"/>
  <c r="AU195" i="8"/>
  <c r="AU197" i="8"/>
  <c r="AU192" i="8"/>
  <c r="AU200" i="8"/>
  <c r="AU186" i="8"/>
  <c r="AU188" i="8"/>
  <c r="AU190" i="8"/>
  <c r="AU187" i="8"/>
  <c r="AU183" i="8"/>
  <c r="AU185" i="8"/>
  <c r="AU184" i="8"/>
  <c r="AU181" i="8"/>
  <c r="AU182" i="8"/>
  <c r="AG72" i="8"/>
  <c r="V18" i="5"/>
  <c r="AN72" i="8" s="1"/>
  <c r="D72" i="8"/>
  <c r="AE18" i="5"/>
  <c r="AU108" i="8" s="1"/>
  <c r="U18" i="5"/>
  <c r="BN72" i="8" s="1"/>
  <c r="Q18" i="5"/>
  <c r="E11" i="9" s="1"/>
  <c r="T18" i="5"/>
  <c r="B72" i="8" s="1"/>
  <c r="P92" i="8" l="1"/>
  <c r="F31" i="9"/>
  <c r="C31" i="9" s="1"/>
  <c r="P91" i="8"/>
  <c r="P86" i="8"/>
  <c r="P94" i="8"/>
  <c r="F33" i="9"/>
  <c r="C33" i="9" s="1"/>
  <c r="P93" i="8"/>
  <c r="F32" i="9"/>
  <c r="C32" i="9" s="1"/>
  <c r="P81" i="8"/>
  <c r="F20" i="9"/>
  <c r="C20" i="9" s="1"/>
  <c r="P85" i="8"/>
  <c r="P95" i="8"/>
  <c r="F34" i="9"/>
  <c r="C34" i="9" s="1"/>
  <c r="P83" i="8"/>
  <c r="P96" i="8"/>
  <c r="F27" i="9"/>
  <c r="C27" i="9" s="1"/>
  <c r="P88" i="8"/>
  <c r="P87" i="8"/>
  <c r="P82" i="8"/>
  <c r="F23" i="9"/>
  <c r="C23" i="9" s="1"/>
  <c r="P84" i="8"/>
  <c r="P80" i="8"/>
  <c r="P79" i="8"/>
  <c r="P78" i="8"/>
  <c r="F17" i="9"/>
  <c r="C17" i="9" s="1"/>
  <c r="P75" i="8"/>
  <c r="F12" i="9"/>
  <c r="C12" i="9" s="1"/>
  <c r="P77" i="8"/>
  <c r="AG18" i="5"/>
  <c r="AU180" i="8" s="1"/>
  <c r="E180" i="8" s="1"/>
  <c r="P76" i="8"/>
  <c r="F15" i="9"/>
  <c r="C15" i="9" s="1"/>
  <c r="F13" i="9"/>
  <c r="C13" i="9" s="1"/>
  <c r="F11" i="9"/>
  <c r="C11" i="9" s="1"/>
  <c r="G72" i="8"/>
  <c r="B11" i="9"/>
  <c r="P74" i="8"/>
  <c r="P72" i="8"/>
  <c r="E72" i="8"/>
  <c r="G19" i="5"/>
  <c r="H19" i="5" s="1"/>
  <c r="E181" i="8" s="1"/>
  <c r="N181" i="8" l="1"/>
  <c r="H181" i="8"/>
  <c r="AT181" i="8"/>
  <c r="L181" i="8"/>
  <c r="AD72" i="8"/>
  <c r="E145" i="8"/>
  <c r="H145" i="8" s="1"/>
  <c r="E73" i="8"/>
  <c r="N73" i="8" s="1"/>
  <c r="H180" i="8"/>
  <c r="N72" i="8"/>
  <c r="L72" i="8"/>
  <c r="AA72" i="8"/>
  <c r="E108" i="8"/>
  <c r="L108" i="8" s="1"/>
  <c r="E144" i="8"/>
  <c r="L144" i="8" s="1"/>
  <c r="H72" i="8"/>
  <c r="G20" i="5"/>
  <c r="H20" i="5" s="1"/>
  <c r="E182" i="8" s="1"/>
  <c r="E109" i="8"/>
  <c r="H182" i="8" l="1"/>
  <c r="AT182" i="8"/>
  <c r="N182" i="8"/>
  <c r="L182" i="8"/>
  <c r="L145" i="8"/>
  <c r="N145" i="8"/>
  <c r="AT145" i="8"/>
  <c r="N180" i="8"/>
  <c r="L180" i="8"/>
  <c r="AT180" i="8"/>
  <c r="AT144" i="8"/>
  <c r="H108" i="8"/>
  <c r="N108" i="8"/>
  <c r="AT108" i="8"/>
  <c r="H144" i="8"/>
  <c r="N144" i="8"/>
  <c r="G21" i="5"/>
  <c r="H21" i="5" s="1"/>
  <c r="E183" i="8" s="1"/>
  <c r="AA73" i="8"/>
  <c r="AD73" i="8"/>
  <c r="H73" i="8"/>
  <c r="L73" i="8"/>
  <c r="L109" i="8"/>
  <c r="H109" i="8"/>
  <c r="N109" i="8"/>
  <c r="AT109" i="8"/>
  <c r="AT183" i="8" l="1"/>
  <c r="L183" i="8"/>
  <c r="N183" i="8"/>
  <c r="H183" i="8"/>
  <c r="E147" i="8"/>
  <c r="AT147" i="8" s="1"/>
  <c r="G22" i="5"/>
  <c r="H22" i="5" s="1"/>
  <c r="E111" i="8"/>
  <c r="H111" i="8" s="1"/>
  <c r="E146" i="8"/>
  <c r="E110" i="8"/>
  <c r="E74" i="8"/>
  <c r="E112" i="8" l="1"/>
  <c r="L112" i="8" s="1"/>
  <c r="E184" i="8"/>
  <c r="N147" i="8"/>
  <c r="E75" i="8"/>
  <c r="H75" i="8" s="1"/>
  <c r="L147" i="8"/>
  <c r="H147" i="8"/>
  <c r="G23" i="5"/>
  <c r="H23" i="5" s="1"/>
  <c r="E148" i="8"/>
  <c r="E76" i="8"/>
  <c r="L111" i="8"/>
  <c r="N111" i="8"/>
  <c r="AT111" i="8"/>
  <c r="L74" i="8"/>
  <c r="H74" i="8"/>
  <c r="AA74" i="8"/>
  <c r="N74" i="8"/>
  <c r="AD74" i="8"/>
  <c r="AT110" i="8"/>
  <c r="H110" i="8"/>
  <c r="L110" i="8"/>
  <c r="N110" i="8"/>
  <c r="N146" i="8"/>
  <c r="L146" i="8"/>
  <c r="AT146" i="8"/>
  <c r="H146" i="8"/>
  <c r="H112" i="8" l="1"/>
  <c r="N112" i="8"/>
  <c r="AT112" i="8"/>
  <c r="AT184" i="8"/>
  <c r="H184" i="8"/>
  <c r="N184" i="8"/>
  <c r="L184" i="8"/>
  <c r="E149" i="8"/>
  <c r="L149" i="8" s="1"/>
  <c r="E185" i="8"/>
  <c r="E113" i="8"/>
  <c r="AT113" i="8" s="1"/>
  <c r="N75" i="8"/>
  <c r="AA75" i="8"/>
  <c r="AD75" i="8"/>
  <c r="L75" i="8"/>
  <c r="E77" i="8"/>
  <c r="AD77" i="8" s="1"/>
  <c r="G24" i="5"/>
  <c r="H24" i="5" s="1"/>
  <c r="E186" i="8" s="1"/>
  <c r="L76" i="8"/>
  <c r="AD76" i="8"/>
  <c r="N76" i="8"/>
  <c r="H76" i="8"/>
  <c r="AA76" i="8"/>
  <c r="L148" i="8"/>
  <c r="H148" i="8"/>
  <c r="N148" i="8"/>
  <c r="AT148" i="8"/>
  <c r="L186" i="8" l="1"/>
  <c r="N186" i="8"/>
  <c r="H186" i="8"/>
  <c r="AT186" i="8"/>
  <c r="E150" i="8"/>
  <c r="E114" i="8"/>
  <c r="H149" i="8"/>
  <c r="N113" i="8"/>
  <c r="H113" i="8"/>
  <c r="N149" i="8"/>
  <c r="L113" i="8"/>
  <c r="AT149" i="8"/>
  <c r="L185" i="8"/>
  <c r="N185" i="8"/>
  <c r="AT185" i="8"/>
  <c r="H185" i="8"/>
  <c r="H77" i="8"/>
  <c r="AA77" i="8"/>
  <c r="E78" i="8"/>
  <c r="N77" i="8"/>
  <c r="L77" i="8"/>
  <c r="G25" i="5"/>
  <c r="H25" i="5" s="1"/>
  <c r="G26" i="5" l="1"/>
  <c r="H26" i="5" s="1"/>
  <c r="E188" i="8" s="1"/>
  <c r="N188" i="8" s="1"/>
  <c r="N114" i="8"/>
  <c r="AT114" i="8"/>
  <c r="H114" i="8"/>
  <c r="L114" i="8"/>
  <c r="AT150" i="8"/>
  <c r="H150" i="8"/>
  <c r="L150" i="8"/>
  <c r="N150" i="8"/>
  <c r="E187" i="8"/>
  <c r="E151" i="8"/>
  <c r="E115" i="8"/>
  <c r="E79" i="8"/>
  <c r="G27" i="5"/>
  <c r="H27" i="5" s="1"/>
  <c r="E189" i="8" s="1"/>
  <c r="AD78" i="8"/>
  <c r="H78" i="8"/>
  <c r="L78" i="8"/>
  <c r="AA78" i="8"/>
  <c r="N78" i="8"/>
  <c r="E80" i="8" l="1"/>
  <c r="E116" i="8"/>
  <c r="E152" i="8"/>
  <c r="L152" i="8" s="1"/>
  <c r="L188" i="8"/>
  <c r="H188" i="8"/>
  <c r="AT188" i="8"/>
  <c r="N189" i="8"/>
  <c r="L189" i="8"/>
  <c r="AT189" i="8"/>
  <c r="H189" i="8"/>
  <c r="E153" i="8"/>
  <c r="E117" i="8"/>
  <c r="AT116" i="8"/>
  <c r="N116" i="8"/>
  <c r="L116" i="8"/>
  <c r="H116" i="8"/>
  <c r="H151" i="8"/>
  <c r="AT151" i="8"/>
  <c r="L151" i="8"/>
  <c r="N151" i="8"/>
  <c r="N115" i="8"/>
  <c r="AT115" i="8"/>
  <c r="H115" i="8"/>
  <c r="L115" i="8"/>
  <c r="L187" i="8"/>
  <c r="H187" i="8"/>
  <c r="N187" i="8"/>
  <c r="AT187" i="8"/>
  <c r="N80" i="8"/>
  <c r="AD80" i="8"/>
  <c r="L80" i="8"/>
  <c r="AA80" i="8"/>
  <c r="H80" i="8"/>
  <c r="E81" i="8"/>
  <c r="G28" i="5"/>
  <c r="H28" i="5" s="1"/>
  <c r="E190" i="8" s="1"/>
  <c r="AD79" i="8"/>
  <c r="AA79" i="8"/>
  <c r="N79" i="8"/>
  <c r="H79" i="8"/>
  <c r="L79" i="8"/>
  <c r="H152" i="8" l="1"/>
  <c r="AT152" i="8"/>
  <c r="N152" i="8"/>
  <c r="AT190" i="8"/>
  <c r="L190" i="8"/>
  <c r="N190" i="8"/>
  <c r="H190" i="8"/>
  <c r="E154" i="8"/>
  <c r="E118" i="8"/>
  <c r="AT117" i="8"/>
  <c r="L117" i="8"/>
  <c r="N117" i="8"/>
  <c r="H117" i="8"/>
  <c r="H153" i="8"/>
  <c r="AT153" i="8"/>
  <c r="L153" i="8"/>
  <c r="N153" i="8"/>
  <c r="H81" i="8"/>
  <c r="AA81" i="8"/>
  <c r="L81" i="8"/>
  <c r="N81" i="8"/>
  <c r="AD81" i="8"/>
  <c r="E82" i="8"/>
  <c r="G29" i="5"/>
  <c r="H29" i="5" s="1"/>
  <c r="E191" i="8" s="1"/>
  <c r="N191" i="8" l="1"/>
  <c r="H191" i="8"/>
  <c r="AT191" i="8"/>
  <c r="L191" i="8"/>
  <c r="N118" i="8"/>
  <c r="AT118" i="8"/>
  <c r="H118" i="8"/>
  <c r="L118" i="8"/>
  <c r="E119" i="8"/>
  <c r="E155" i="8"/>
  <c r="N154" i="8"/>
  <c r="AT154" i="8"/>
  <c r="H154" i="8"/>
  <c r="L154" i="8"/>
  <c r="E83" i="8"/>
  <c r="G30" i="5"/>
  <c r="H30" i="5" s="1"/>
  <c r="E192" i="8" s="1"/>
  <c r="AA82" i="8"/>
  <c r="L82" i="8"/>
  <c r="H82" i="8"/>
  <c r="AD82" i="8"/>
  <c r="N82" i="8"/>
  <c r="H192" i="8" l="1"/>
  <c r="AT192" i="8"/>
  <c r="L192" i="8"/>
  <c r="N192" i="8"/>
  <c r="E156" i="8"/>
  <c r="E120" i="8"/>
  <c r="H119" i="8"/>
  <c r="N119" i="8"/>
  <c r="L119" i="8"/>
  <c r="AT119" i="8"/>
  <c r="H155" i="8"/>
  <c r="AT155" i="8"/>
  <c r="L155" i="8"/>
  <c r="N155" i="8"/>
  <c r="E84" i="8"/>
  <c r="G31" i="5"/>
  <c r="H31" i="5" s="1"/>
  <c r="E193" i="8" s="1"/>
  <c r="AA83" i="8"/>
  <c r="L83" i="8"/>
  <c r="N83" i="8"/>
  <c r="AD83" i="8"/>
  <c r="H83" i="8"/>
  <c r="L193" i="8" l="1"/>
  <c r="H193" i="8"/>
  <c r="AT193" i="8"/>
  <c r="N193" i="8"/>
  <c r="E121" i="8"/>
  <c r="E157" i="8"/>
  <c r="H120" i="8"/>
  <c r="L120" i="8"/>
  <c r="AT120" i="8"/>
  <c r="N120" i="8"/>
  <c r="N156" i="8"/>
  <c r="L156" i="8"/>
  <c r="H156" i="8"/>
  <c r="AT156" i="8"/>
  <c r="E85" i="8"/>
  <c r="G32" i="5"/>
  <c r="H32" i="5" s="1"/>
  <c r="E194" i="8" s="1"/>
  <c r="AD84" i="8"/>
  <c r="L84" i="8"/>
  <c r="H84" i="8"/>
  <c r="N84" i="8"/>
  <c r="AA84" i="8"/>
  <c r="AT194" i="8" l="1"/>
  <c r="L194" i="8"/>
  <c r="H194" i="8"/>
  <c r="N194" i="8"/>
  <c r="E122" i="8"/>
  <c r="E158" i="8"/>
  <c r="N157" i="8"/>
  <c r="AT157" i="8"/>
  <c r="H157" i="8"/>
  <c r="L157" i="8"/>
  <c r="H121" i="8"/>
  <c r="L121" i="8"/>
  <c r="AT121" i="8"/>
  <c r="N121" i="8"/>
  <c r="E86" i="8"/>
  <c r="G33" i="5"/>
  <c r="H33" i="5" s="1"/>
  <c r="E195" i="8" s="1"/>
  <c r="L85" i="8"/>
  <c r="AA85" i="8"/>
  <c r="N85" i="8"/>
  <c r="H85" i="8"/>
  <c r="AD85" i="8"/>
  <c r="H195" i="8" l="1"/>
  <c r="L195" i="8"/>
  <c r="AT195" i="8"/>
  <c r="N195" i="8"/>
  <c r="H158" i="8"/>
  <c r="N158" i="8"/>
  <c r="AT158" i="8"/>
  <c r="L158" i="8"/>
  <c r="E123" i="8"/>
  <c r="E159" i="8"/>
  <c r="L122" i="8"/>
  <c r="N122" i="8"/>
  <c r="AT122" i="8"/>
  <c r="H122" i="8"/>
  <c r="E87" i="8"/>
  <c r="G34" i="5"/>
  <c r="H34" i="5" s="1"/>
  <c r="E196" i="8" s="1"/>
  <c r="L86" i="8"/>
  <c r="AD86" i="8"/>
  <c r="H86" i="8"/>
  <c r="N86" i="8"/>
  <c r="AA86" i="8"/>
  <c r="L196" i="8" l="1"/>
  <c r="H196" i="8"/>
  <c r="AT196" i="8"/>
  <c r="N196" i="8"/>
  <c r="E160" i="8"/>
  <c r="E124" i="8"/>
  <c r="AT123" i="8"/>
  <c r="H123" i="8"/>
  <c r="L123" i="8"/>
  <c r="N123" i="8"/>
  <c r="L159" i="8"/>
  <c r="AT159" i="8"/>
  <c r="H159" i="8"/>
  <c r="N159" i="8"/>
  <c r="E88" i="8"/>
  <c r="G35" i="5"/>
  <c r="H35" i="5" s="1"/>
  <c r="E197" i="8" s="1"/>
  <c r="AD87" i="8"/>
  <c r="N87" i="8"/>
  <c r="H87" i="8"/>
  <c r="L87" i="8"/>
  <c r="AA87" i="8"/>
  <c r="L197" i="8" l="1"/>
  <c r="AT197" i="8"/>
  <c r="H197" i="8"/>
  <c r="N197" i="8"/>
  <c r="AT124" i="8"/>
  <c r="L124" i="8"/>
  <c r="H124" i="8"/>
  <c r="N124" i="8"/>
  <c r="E161" i="8"/>
  <c r="E125" i="8"/>
  <c r="N160" i="8"/>
  <c r="H160" i="8"/>
  <c r="AT160" i="8"/>
  <c r="L160" i="8"/>
  <c r="E89" i="8"/>
  <c r="G36" i="5"/>
  <c r="H36" i="5" s="1"/>
  <c r="E198" i="8" s="1"/>
  <c r="AA88" i="8"/>
  <c r="N88" i="8"/>
  <c r="L88" i="8"/>
  <c r="H88" i="8"/>
  <c r="AD88" i="8"/>
  <c r="AT198" i="8" l="1"/>
  <c r="L198" i="8"/>
  <c r="N198" i="8"/>
  <c r="H198" i="8"/>
  <c r="E126" i="8"/>
  <c r="E162" i="8"/>
  <c r="N125" i="8"/>
  <c r="L125" i="8"/>
  <c r="AT125" i="8"/>
  <c r="H125" i="8"/>
  <c r="N161" i="8"/>
  <c r="AT161" i="8"/>
  <c r="H161" i="8"/>
  <c r="L161" i="8"/>
  <c r="E90" i="8"/>
  <c r="G37" i="5"/>
  <c r="H37" i="5" s="1"/>
  <c r="E199" i="8" s="1"/>
  <c r="H89" i="8"/>
  <c r="AD89" i="8"/>
  <c r="L89" i="8"/>
  <c r="AA89" i="8"/>
  <c r="N89" i="8"/>
  <c r="AT199" i="8" l="1"/>
  <c r="H199" i="8"/>
  <c r="N199" i="8"/>
  <c r="L199" i="8"/>
  <c r="H162" i="8"/>
  <c r="L162" i="8"/>
  <c r="AT162" i="8"/>
  <c r="N162" i="8"/>
  <c r="E163" i="8"/>
  <c r="E127" i="8"/>
  <c r="L126" i="8"/>
  <c r="AT126" i="8"/>
  <c r="H126" i="8"/>
  <c r="N126" i="8"/>
  <c r="E91" i="8"/>
  <c r="G38" i="5"/>
  <c r="H38" i="5" s="1"/>
  <c r="E200" i="8" s="1"/>
  <c r="AA90" i="8"/>
  <c r="L90" i="8"/>
  <c r="H90" i="8"/>
  <c r="N90" i="8"/>
  <c r="AD90" i="8"/>
  <c r="AT200" i="8" l="1"/>
  <c r="L200" i="8"/>
  <c r="N200" i="8"/>
  <c r="H200" i="8"/>
  <c r="N127" i="8"/>
  <c r="H127" i="8"/>
  <c r="L127" i="8"/>
  <c r="AT127" i="8"/>
  <c r="E164" i="8"/>
  <c r="E128" i="8"/>
  <c r="AT163" i="8"/>
  <c r="L163" i="8"/>
  <c r="N163" i="8"/>
  <c r="H163" i="8"/>
  <c r="E92" i="8"/>
  <c r="G39" i="5"/>
  <c r="H39" i="5" s="1"/>
  <c r="E201" i="8" s="1"/>
  <c r="AA91" i="8"/>
  <c r="L91" i="8"/>
  <c r="AD91" i="8"/>
  <c r="N91" i="8"/>
  <c r="H91" i="8"/>
  <c r="H201" i="8" l="1"/>
  <c r="N201" i="8"/>
  <c r="AT201" i="8"/>
  <c r="L201" i="8"/>
  <c r="L164" i="8"/>
  <c r="N164" i="8"/>
  <c r="AT164" i="8"/>
  <c r="H164" i="8"/>
  <c r="E129" i="8"/>
  <c r="E165" i="8"/>
  <c r="L128" i="8"/>
  <c r="N128" i="8"/>
  <c r="AT128" i="8"/>
  <c r="H128" i="8"/>
  <c r="E93" i="8"/>
  <c r="G40" i="5"/>
  <c r="H40" i="5" s="1"/>
  <c r="E202" i="8" s="1"/>
  <c r="L92" i="8"/>
  <c r="N92" i="8"/>
  <c r="AA92" i="8"/>
  <c r="H92" i="8"/>
  <c r="AD92" i="8"/>
  <c r="L202" i="8" l="1"/>
  <c r="H202" i="8"/>
  <c r="AT202" i="8"/>
  <c r="N202" i="8"/>
  <c r="H165" i="8"/>
  <c r="N165" i="8"/>
  <c r="AT165" i="8"/>
  <c r="L165" i="8"/>
  <c r="E166" i="8"/>
  <c r="E130" i="8"/>
  <c r="AT129" i="8"/>
  <c r="N129" i="8"/>
  <c r="H129" i="8"/>
  <c r="L129" i="8"/>
  <c r="E94" i="8"/>
  <c r="G41" i="5"/>
  <c r="H41" i="5" s="1"/>
  <c r="E203" i="8" s="1"/>
  <c r="L93" i="8"/>
  <c r="N93" i="8"/>
  <c r="AA93" i="8"/>
  <c r="H93" i="8"/>
  <c r="AD93" i="8"/>
  <c r="N203" i="8" l="1"/>
  <c r="L203" i="8"/>
  <c r="H203" i="8"/>
  <c r="AT203" i="8"/>
  <c r="H130" i="8"/>
  <c r="AT130" i="8"/>
  <c r="N130" i="8"/>
  <c r="L130" i="8"/>
  <c r="E131" i="8"/>
  <c r="E167" i="8"/>
  <c r="H166" i="8"/>
  <c r="L166" i="8"/>
  <c r="N166" i="8"/>
  <c r="AT166" i="8"/>
  <c r="E95" i="8"/>
  <c r="G42" i="5"/>
  <c r="H42" i="5" s="1"/>
  <c r="E204" i="8" s="1"/>
  <c r="H94" i="8"/>
  <c r="AD94" i="8"/>
  <c r="L94" i="8"/>
  <c r="AA94" i="8"/>
  <c r="N94" i="8"/>
  <c r="N204" i="8" l="1"/>
  <c r="H204" i="8"/>
  <c r="L204" i="8"/>
  <c r="AT204" i="8"/>
  <c r="AT131" i="8"/>
  <c r="H131" i="8"/>
  <c r="N131" i="8"/>
  <c r="L131" i="8"/>
  <c r="E168" i="8"/>
  <c r="E132" i="8"/>
  <c r="L167" i="8"/>
  <c r="N167" i="8"/>
  <c r="H167" i="8"/>
  <c r="AT167" i="8"/>
  <c r="E96" i="8"/>
  <c r="G43" i="5"/>
  <c r="H43" i="5" s="1"/>
  <c r="E205" i="8" s="1"/>
  <c r="H95" i="8"/>
  <c r="L95" i="8"/>
  <c r="AA95" i="8"/>
  <c r="N95" i="8"/>
  <c r="AD95" i="8"/>
  <c r="N205" i="8" l="1"/>
  <c r="H205" i="8"/>
  <c r="AT205" i="8"/>
  <c r="L205" i="8"/>
  <c r="AT132" i="8"/>
  <c r="N132" i="8"/>
  <c r="H132" i="8"/>
  <c r="L132" i="8"/>
  <c r="E133" i="8"/>
  <c r="E169" i="8"/>
  <c r="AT168" i="8"/>
  <c r="H168" i="8"/>
  <c r="L168" i="8"/>
  <c r="N168" i="8"/>
  <c r="E97" i="8"/>
  <c r="G44" i="5"/>
  <c r="H44" i="5" s="1"/>
  <c r="E206" i="8" s="1"/>
  <c r="N96" i="8"/>
  <c r="H96" i="8"/>
  <c r="AD96" i="8"/>
  <c r="L96" i="8"/>
  <c r="AA96" i="8"/>
  <c r="AT206" i="8" l="1"/>
  <c r="H206" i="8"/>
  <c r="L206" i="8"/>
  <c r="N206" i="8"/>
  <c r="AT169" i="8"/>
  <c r="H169" i="8"/>
  <c r="N169" i="8"/>
  <c r="L169" i="8"/>
  <c r="E170" i="8"/>
  <c r="E134" i="8"/>
  <c r="N133" i="8"/>
  <c r="AT133" i="8"/>
  <c r="L133" i="8"/>
  <c r="H133" i="8"/>
  <c r="E98" i="8"/>
  <c r="G45" i="5"/>
  <c r="H45" i="5" s="1"/>
  <c r="E207" i="8" s="1"/>
  <c r="AA97" i="8"/>
  <c r="H97" i="8"/>
  <c r="L97" i="8"/>
  <c r="N97" i="8"/>
  <c r="AD97" i="8"/>
  <c r="N207" i="8" l="1"/>
  <c r="H207" i="8"/>
  <c r="L207" i="8"/>
  <c r="AT207" i="8"/>
  <c r="H134" i="8"/>
  <c r="L134" i="8"/>
  <c r="N134" i="8"/>
  <c r="AT134" i="8"/>
  <c r="E171" i="8"/>
  <c r="E135" i="8"/>
  <c r="AT170" i="8"/>
  <c r="N170" i="8"/>
  <c r="L170" i="8"/>
  <c r="H170" i="8"/>
  <c r="E99" i="8"/>
  <c r="G46" i="5"/>
  <c r="H46" i="5" s="1"/>
  <c r="H98" i="8"/>
  <c r="AD98" i="8"/>
  <c r="N98" i="8"/>
  <c r="L98" i="8"/>
  <c r="AA98" i="8"/>
  <c r="E208" i="8" l="1"/>
  <c r="N208" i="8" s="1"/>
  <c r="E136" i="8"/>
  <c r="E172" i="8"/>
  <c r="AT135" i="8"/>
  <c r="L135" i="8"/>
  <c r="N135" i="8"/>
  <c r="H135" i="8"/>
  <c r="L171" i="8"/>
  <c r="H171" i="8"/>
  <c r="N171" i="8"/>
  <c r="AT171" i="8"/>
  <c r="E100" i="8"/>
  <c r="G47" i="5"/>
  <c r="H47" i="5" s="1"/>
  <c r="AD99" i="8"/>
  <c r="N99" i="8"/>
  <c r="H99" i="8"/>
  <c r="L99" i="8"/>
  <c r="AA99" i="8"/>
  <c r="H208" i="8" l="1"/>
  <c r="L208" i="8"/>
  <c r="AT208" i="8"/>
  <c r="E209" i="8"/>
  <c r="H209" i="8" s="1"/>
  <c r="E137" i="8"/>
  <c r="E173" i="8"/>
  <c r="L172" i="8"/>
  <c r="H172" i="8"/>
  <c r="N172" i="8"/>
  <c r="AT172" i="8"/>
  <c r="AT136" i="8"/>
  <c r="N136" i="8"/>
  <c r="L136" i="8"/>
  <c r="H136" i="8"/>
  <c r="N209" i="8"/>
  <c r="L209" i="8"/>
  <c r="E101" i="8"/>
  <c r="G48" i="5"/>
  <c r="H48" i="5" s="1"/>
  <c r="N100" i="8"/>
  <c r="H100" i="8"/>
  <c r="AD100" i="8"/>
  <c r="AA100" i="8"/>
  <c r="L100" i="8"/>
  <c r="AT209" i="8" l="1"/>
  <c r="N173" i="8"/>
  <c r="L173" i="8"/>
  <c r="AT173" i="8"/>
  <c r="H173" i="8"/>
  <c r="L137" i="8"/>
  <c r="H137" i="8"/>
  <c r="AT137" i="8"/>
  <c r="N137" i="8"/>
  <c r="E210" i="8"/>
  <c r="E174" i="8"/>
  <c r="E138" i="8"/>
  <c r="E102" i="8"/>
  <c r="G49" i="5"/>
  <c r="H49" i="5" s="1"/>
  <c r="AA101" i="8"/>
  <c r="H101" i="8"/>
  <c r="L101" i="8"/>
  <c r="N101" i="8"/>
  <c r="AD101" i="8"/>
  <c r="H174" i="8" l="1"/>
  <c r="AT174" i="8"/>
  <c r="N174" i="8"/>
  <c r="L174" i="8"/>
  <c r="E211" i="8"/>
  <c r="E139" i="8"/>
  <c r="E175" i="8"/>
  <c r="N138" i="8"/>
  <c r="H138" i="8"/>
  <c r="AT138" i="8"/>
  <c r="L138" i="8"/>
  <c r="H210" i="8"/>
  <c r="N210" i="8"/>
  <c r="L210" i="8"/>
  <c r="AT210" i="8"/>
  <c r="E103" i="8"/>
  <c r="G50" i="5"/>
  <c r="H50" i="5" s="1"/>
  <c r="H102" i="8"/>
  <c r="AD102" i="8"/>
  <c r="AA102" i="8"/>
  <c r="N102" i="8"/>
  <c r="L102" i="8"/>
  <c r="E212" i="8" l="1"/>
  <c r="H212" i="8" s="1"/>
  <c r="E140" i="8"/>
  <c r="E176" i="8"/>
  <c r="N175" i="8"/>
  <c r="H175" i="8"/>
  <c r="L175" i="8"/>
  <c r="AT175" i="8"/>
  <c r="AT139" i="8"/>
  <c r="L139" i="8"/>
  <c r="N139" i="8"/>
  <c r="H139" i="8"/>
  <c r="AT211" i="8"/>
  <c r="L211" i="8"/>
  <c r="H211" i="8"/>
  <c r="N211" i="8"/>
  <c r="N212" i="8"/>
  <c r="L212" i="8"/>
  <c r="AT212" i="8"/>
  <c r="E104" i="8"/>
  <c r="G51" i="5"/>
  <c r="H51" i="5" s="1"/>
  <c r="N103" i="8"/>
  <c r="H103" i="8"/>
  <c r="L103" i="8"/>
  <c r="AD103" i="8"/>
  <c r="AA103" i="8"/>
  <c r="H140" i="8" l="1"/>
  <c r="N140" i="8"/>
  <c r="AT140" i="8"/>
  <c r="L140" i="8"/>
  <c r="N176" i="8"/>
  <c r="AT176" i="8"/>
  <c r="H176" i="8"/>
  <c r="L176" i="8"/>
  <c r="E213" i="8"/>
  <c r="AT213" i="8" s="1"/>
  <c r="E177" i="8"/>
  <c r="E141" i="8"/>
  <c r="H213" i="8"/>
  <c r="E105" i="8"/>
  <c r="G52" i="5"/>
  <c r="L104" i="8"/>
  <c r="N104" i="8"/>
  <c r="H104" i="8"/>
  <c r="AD104" i="8"/>
  <c r="AA104" i="8"/>
  <c r="L213" i="8" l="1"/>
  <c r="N213" i="8"/>
  <c r="N177" i="8"/>
  <c r="L177" i="8"/>
  <c r="AT177" i="8"/>
  <c r="H177" i="8"/>
  <c r="AT141" i="8"/>
  <c r="N141" i="8"/>
  <c r="H141" i="8"/>
  <c r="L141" i="8"/>
  <c r="E106" i="8"/>
  <c r="A69" i="8" s="1"/>
  <c r="H105" i="8"/>
  <c r="N105" i="8"/>
  <c r="AA105" i="8"/>
  <c r="L105" i="8"/>
  <c r="AD105" i="8"/>
  <c r="L106" i="8" l="1"/>
  <c r="AD106" i="8"/>
  <c r="AA106" i="8"/>
  <c r="H106" i="8"/>
  <c r="N10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Löfgren</author>
  </authors>
  <commentList>
    <comment ref="Y1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Emil Munter:
</t>
        </r>
        <r>
          <rPr>
            <sz val="9"/>
            <color indexed="81"/>
            <rFont val="Tahoma"/>
            <family val="2"/>
          </rPr>
          <t>Fakturakoden har tidigare satts till att vara dynamisk, något som missades vid uppdatering av blanketten. 
Justering har här skett till att automatiskt ändra till fakturakod P.</t>
        </r>
      </text>
    </comment>
  </commentList>
</comments>
</file>

<file path=xl/sharedStrings.xml><?xml version="1.0" encoding="utf-8"?>
<sst xmlns="http://schemas.openxmlformats.org/spreadsheetml/2006/main" count="849" uniqueCount="424">
  <si>
    <t>* This sheet is manipulated by the 'Options...' dialog and should not be changed by hand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</si>
  <si>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</si>
  <si>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</si>
  <si>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</si>
  <si>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</si>
  <si>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</si>
  <si>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</si>
  <si>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client</t>
  </si>
  <si>
    <t>SL</t>
  </si>
  <si>
    <t>*setdefault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</si>
  <si>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</si>
  <si>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</si>
  <si>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</si>
  <si>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</si>
  <si>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</si>
  <si>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</si>
  <si>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</si>
  <si>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</si>
  <si>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</si>
  <si>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</si>
  <si>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</si>
  <si>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</si>
  <si>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</si>
  <si>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</si>
  <si>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</si>
  <si>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</si>
  <si>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</si>
  <si>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</si>
  <si>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</si>
  <si>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</si>
  <si>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</si>
  <si>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</si>
  <si>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</si>
  <si>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</si>
  <si>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</si>
  <si>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</si>
  <si>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</si>
  <si>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</si>
  <si>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</si>
  <si>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</si>
  <si>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</si>
  <si>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</si>
  <si>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</si>
  <si>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</si>
  <si>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</si>
  <si>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</si>
  <si>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</si>
  <si>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</si>
  <si>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</si>
  <si>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</si>
  <si>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</si>
  <si>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här listar man namnen på sheets som berörs av denna flik</t>
  </si>
  <si>
    <t>sheet</t>
  </si>
  <si>
    <t>cs15</t>
  </si>
  <si>
    <t>Uppdatering/ändring av kundnummer mailas till Kundreskontra@slu.se</t>
  </si>
  <si>
    <t>Innan du skickar in blanketten måste du kontrollera om kunden finns upplagd i kundregistret sedan tidigare.</t>
  </si>
  <si>
    <t>Använd exempelvis "Fråga kundregister enkel" i ERP för att göra en sökning i kundregistret.</t>
  </si>
  <si>
    <t>Fyll i de vita fälten och de fält som blir rosa beroende på om det är en ny kund eller en ändring på en befintlig. Fylls inte dessa fält i kommer blanketten att returneras för komplettering. Det går inte att lägga till rader i filen. Använd en ny fil om du har fler än 35 kunder som du vill lägga upp/ändra.</t>
  </si>
  <si>
    <t>Markera en cell för att få mer information.</t>
  </si>
  <si>
    <t>Kundnummer</t>
  </si>
  <si>
    <t>Ändring</t>
  </si>
  <si>
    <r>
      <t xml:space="preserve">LAND
</t>
    </r>
    <r>
      <rPr>
        <sz val="10"/>
        <rFont val="Arial"/>
        <family val="2"/>
      </rPr>
      <t>(om ej sverige)</t>
    </r>
  </si>
  <si>
    <t>Kundgrupp</t>
  </si>
  <si>
    <t>Org-, VAT- eller personnr</t>
  </si>
  <si>
    <t>FÖRETAGETS NAMN   eller
PERSONNAMN (EFTERNAMN, FÖRNAMN)</t>
  </si>
  <si>
    <r>
      <t xml:space="preserve">ADRESS
</t>
    </r>
    <r>
      <rPr>
        <i/>
        <sz val="10"/>
        <rFont val="Arial"/>
        <family val="2"/>
      </rPr>
      <t xml:space="preserve">Använd alt+enter för att radbryta adressen - </t>
    </r>
    <r>
      <rPr>
        <i/>
        <sz val="10"/>
        <color rgb="FFFF0000"/>
        <rFont val="Arial"/>
        <family val="2"/>
      </rPr>
      <t>max 2 rader!</t>
    </r>
  </si>
  <si>
    <t>Postnr</t>
  </si>
  <si>
    <t>POSTADRESS</t>
  </si>
  <si>
    <r>
      <t xml:space="preserve">EPOST - Valfritt   
OBS: Endast 1 emailadress
</t>
    </r>
    <r>
      <rPr>
        <i/>
        <sz val="10"/>
        <rFont val="Arial"/>
        <family val="2"/>
      </rPr>
      <t>Om e-postadress anges skickas fakturor som pdf</t>
    </r>
  </si>
  <si>
    <t>kundgrupp</t>
  </si>
  <si>
    <t>privatperson?</t>
  </si>
  <si>
    <t>kundnr</t>
  </si>
  <si>
    <t>ändra kund</t>
  </si>
  <si>
    <t>ny kund</t>
  </si>
  <si>
    <t>öppna spärrad kund</t>
  </si>
  <si>
    <t>ändra uppgifter</t>
  </si>
  <si>
    <t>Orgnummer ok?</t>
  </si>
  <si>
    <t>Postnr ok?</t>
  </si>
  <si>
    <t>namn</t>
  </si>
  <si>
    <t>adress</t>
  </si>
  <si>
    <t>postnr</t>
  </si>
  <si>
    <t>postadress</t>
  </si>
  <si>
    <t>Namn</t>
  </si>
  <si>
    <t>Vad vill du söka efter:</t>
  </si>
  <si>
    <t>Orgnr</t>
  </si>
  <si>
    <t>Från fil</t>
  </si>
  <si>
    <t>Sökträffar i Agresso</t>
  </si>
  <si>
    <t>Kundnr</t>
  </si>
  <si>
    <t>Status</t>
  </si>
  <si>
    <t>code namn</t>
  </si>
  <si>
    <t>text kundnr</t>
  </si>
  <si>
    <t>text namn</t>
  </si>
  <si>
    <t>text orgnr</t>
  </si>
  <si>
    <t>text s</t>
  </si>
  <si>
    <t>code orgnr</t>
  </si>
  <si>
    <t>detail</t>
  </si>
  <si>
    <t>query select max(apar_id) kundnr from 
(SELECT t.apar_id,t.apar_name,a1.address,a1.zip_code,a1.place,a1.country_code,a1.e_mail
from acuheader t  INNER JOIN  agladdress a1 ON(1=1)
where t.client='SL' and t.apar_id = a1.dim_value and a1.attribute_id='A4' and a1.client = t.client and a1.address_type='1' 
and apar_id&lt;'2' and apar_id!='51229771' and apar_id!='1035686') 
 x</t>
  </si>
  <si>
    <t>columns</t>
  </si>
  <si>
    <t>select kundnr, kundnamn, orgnr, ean from 
(
(SELECT t.apar_id kundnr,t.apar_name kundnamn,t.comp_reg_no orgnr,a1.address,a1.zip_code,a1.place,a1.country_code,a1.e_mail, a1.ean
from acuheader t  INNER JOIN  agladdress a1 ON(1=1)
where t.client='SL' and t.apar_id = a1.dim_value and a1.attribute_id='A4' and a1.client = t.client and a1.address_type='1' and t.comp_reg_no!='')
union
(SELECT t.apar_id kundnr,t.apar_name kundnamn,t.vat_reg_no orgnr,a1.address,a1.zip_code,a1.place,a1.country_code,a1.e_mail, a1.ean
from acuheader t  INNER JOIN  agladdress a1 ON(1=1)
where t.client='SL' and t.apar_id = a1.dim_value and a1.attribute_id='A4' and a1.client = t.client and a1.address_type='1' and t.comp_reg_no='')) x</t>
  </si>
  <si>
    <t>code kundnr</t>
  </si>
  <si>
    <t>text kundnamn</t>
  </si>
  <si>
    <t>text ean</t>
  </si>
  <si>
    <t>Upplägg av nya kunder i kundregister</t>
  </si>
  <si>
    <t>1. Kontrollera att ifyllda uppgifter är korrekta.</t>
  </si>
  <si>
    <t>2. Ladda bladet för att hämta nya kundnummer (endast för externa kunder) och hämta uppgifter för ändrade kundnr.</t>
  </si>
  <si>
    <t>3. Gå till fliken cs15 och läs in bladet.</t>
  </si>
  <si>
    <t>Kundnr &amp; Kontroll</t>
  </si>
  <si>
    <t>1. KUND</t>
  </si>
  <si>
    <t>2. ADRESS</t>
  </si>
  <si>
    <t>3. FAKTURA</t>
  </si>
  <si>
    <t>4. BETALNING</t>
  </si>
  <si>
    <t>Nytt kundnr</t>
  </si>
  <si>
    <t>Ange kundnr</t>
  </si>
  <si>
    <t>Org/VAT-nr</t>
  </si>
  <si>
    <t>Kundnamn</t>
  </si>
  <si>
    <t>LAND (om ej sverige)</t>
  </si>
  <si>
    <t>Land</t>
  </si>
  <si>
    <t>Kundgr</t>
  </si>
  <si>
    <t>Momsreg.nr.</t>
  </si>
  <si>
    <t>Söknamn</t>
  </si>
  <si>
    <t>Text Flik 1</t>
  </si>
  <si>
    <t>ADRESS</t>
  </si>
  <si>
    <t>Postadress</t>
  </si>
  <si>
    <t>E-post</t>
  </si>
  <si>
    <t>Betvillkor</t>
  </si>
  <si>
    <t>Fakturakod</t>
  </si>
  <si>
    <t>Valuta</t>
  </si>
  <si>
    <t>Meddelande Flik 3</t>
  </si>
  <si>
    <t>Bet.metod</t>
  </si>
  <si>
    <t>Kravkod</t>
  </si>
  <si>
    <t>MP</t>
  </si>
  <si>
    <t>FINUGRAPP</t>
  </si>
  <si>
    <t>ORGFAKT</t>
  </si>
  <si>
    <t/>
  </si>
  <si>
    <t>setdefault address=</t>
  </si>
  <si>
    <t>setdefault address_type='1'</t>
  </si>
  <si>
    <t>setdefault apar_gr_id=</t>
  </si>
  <si>
    <t>setdefault apar_id=</t>
  </si>
  <si>
    <t>setdefault apar_id_ref=</t>
  </si>
  <si>
    <t>setdefault apar_name=</t>
  </si>
  <si>
    <t>setdefault apar_type='R'</t>
  </si>
  <si>
    <t>setdefault bank_account='0000018'</t>
  </si>
  <si>
    <t>setdefault bonus_gr=</t>
  </si>
  <si>
    <t>setdefault cash_delay=</t>
  </si>
  <si>
    <t>setdefault change_status='I'</t>
  </si>
  <si>
    <t>setdefault clearing_code=</t>
  </si>
  <si>
    <t>setdefault client='SL'</t>
  </si>
  <si>
    <t>setdefault collect_flag=</t>
  </si>
  <si>
    <t>setdefault comp_reg_no=</t>
  </si>
  <si>
    <t>setdefault control=</t>
  </si>
  <si>
    <t>setdefault country_code='SE'</t>
  </si>
  <si>
    <t>setdefault credit_limit='0'</t>
  </si>
  <si>
    <t>setdefault currency=</t>
  </si>
  <si>
    <t>setdefault currency_set=</t>
  </si>
  <si>
    <t>setdefault description=</t>
  </si>
  <si>
    <t>setdefault disc_code=</t>
  </si>
  <si>
    <t>setdefault e_mail=</t>
  </si>
  <si>
    <t>setdefault e_mail_cc=</t>
  </si>
  <si>
    <t>setdefault ean=</t>
  </si>
  <si>
    <t>setdefault ext_apar_ref='.'</t>
  </si>
  <si>
    <t>setdefault factor_short=</t>
  </si>
  <si>
    <t>setdefault foreign_acc=</t>
  </si>
  <si>
    <t>setdefault full_record='1'</t>
  </si>
  <si>
    <t>setdefault intrule_id='2'</t>
  </si>
  <si>
    <t>setdefault language='SE'</t>
  </si>
  <si>
    <t>setdefault main_apar_id=</t>
  </si>
  <si>
    <t>setdefault message_text=</t>
  </si>
  <si>
    <t>setdefault old_rel_value=</t>
  </si>
  <si>
    <t>setdefault pay_delay='0'</t>
  </si>
  <si>
    <t>setdefault pay_method='IB'</t>
  </si>
  <si>
    <t>setdefault pay_temp_id=</t>
  </si>
  <si>
    <t>setdefault place=</t>
  </si>
  <si>
    <t>setdefault pos_title=</t>
  </si>
  <si>
    <t>setdefault postal_acc='0000018'</t>
  </si>
  <si>
    <t>setdefault priority_no='0'</t>
  </si>
  <si>
    <t>setdefault province=</t>
  </si>
  <si>
    <t>setdefault reference_1=</t>
  </si>
  <si>
    <t>setdefault rel_attr_id=</t>
  </si>
  <si>
    <t>setdefault rel_value=</t>
  </si>
  <si>
    <t>setdefault sequence_no=</t>
  </si>
  <si>
    <t>setdefault short_name='.'</t>
  </si>
  <si>
    <t>setdefault status='N'</t>
  </si>
  <si>
    <t>setdefault swift=</t>
  </si>
  <si>
    <t>setdefault tax_set='0'</t>
  </si>
  <si>
    <t>setdefault tax_system=</t>
  </si>
  <si>
    <t>setdefault telephone_1=</t>
  </si>
  <si>
    <t>setdefault telephone_2=</t>
  </si>
  <si>
    <t>setdefault telephone_3=</t>
  </si>
  <si>
    <t>setdefault telephone_4=</t>
  </si>
  <si>
    <t>setdefault telephone_5=</t>
  </si>
  <si>
    <t>setdefault telephone_6=</t>
  </si>
  <si>
    <t>setdefault telephone_7=</t>
  </si>
  <si>
    <t>setdefault terms_id=</t>
  </si>
  <si>
    <t>setdefault terms_set='0'</t>
  </si>
  <si>
    <t>setdefault url_path=</t>
  </si>
  <si>
    <t>setdefault user_id=</t>
  </si>
  <si>
    <t>setdefault vat_reg_no=</t>
  </si>
  <si>
    <t>setdefault zip_code=</t>
  </si>
  <si>
    <t>setdefault iban=</t>
  </si>
  <si>
    <t>setdefault date_from=</t>
  </si>
  <si>
    <t>setdefault date_to=</t>
  </si>
  <si>
    <t>R</t>
  </si>
  <si>
    <t>U</t>
  </si>
  <si>
    <t>.</t>
  </si>
  <si>
    <t>update_columns cs15</t>
  </si>
  <si>
    <t>address</t>
  </si>
  <si>
    <t>address_type</t>
  </si>
  <si>
    <t>apar_gr_id</t>
  </si>
  <si>
    <t>apar_id</t>
  </si>
  <si>
    <t>apar_id_ref</t>
  </si>
  <si>
    <t>apar_name</t>
  </si>
  <si>
    <t>apar_type</t>
  </si>
  <si>
    <t>bank_account</t>
  </si>
  <si>
    <t>bonus_gr</t>
  </si>
  <si>
    <t>cash_delay</t>
  </si>
  <si>
    <t>change_status</t>
  </si>
  <si>
    <t>clearing_code</t>
  </si>
  <si>
    <t>collect_flag</t>
  </si>
  <si>
    <t>comp_reg_no</t>
  </si>
  <si>
    <t>control</t>
  </si>
  <si>
    <t>country_code</t>
  </si>
  <si>
    <t>credit_limit</t>
  </si>
  <si>
    <t>currency</t>
  </si>
  <si>
    <t>currency_set</t>
  </si>
  <si>
    <t>description</t>
  </si>
  <si>
    <t>disc_code</t>
  </si>
  <si>
    <t>e_mail</t>
  </si>
  <si>
    <t>e_mail_cc</t>
  </si>
  <si>
    <t>ean</t>
  </si>
  <si>
    <t>ext_apar_ref</t>
  </si>
  <si>
    <t>factor_short</t>
  </si>
  <si>
    <t>foreign_acc</t>
  </si>
  <si>
    <t>full_record</t>
  </si>
  <si>
    <t>intrule_id</t>
  </si>
  <si>
    <t>invoice_code</t>
  </si>
  <si>
    <t>language</t>
  </si>
  <si>
    <t>main_apar_id</t>
  </si>
  <si>
    <t>message_text</t>
  </si>
  <si>
    <t>old_rel_value</t>
  </si>
  <si>
    <t>pay_delay</t>
  </si>
  <si>
    <t>pay_method</t>
  </si>
  <si>
    <t>pay_temp_id</t>
  </si>
  <si>
    <t>place</t>
  </si>
  <si>
    <t>pos_title</t>
  </si>
  <si>
    <t>postal_acc</t>
  </si>
  <si>
    <t>priority_no</t>
  </si>
  <si>
    <t>province</t>
  </si>
  <si>
    <t>reference_1</t>
  </si>
  <si>
    <t>rel_attr_id</t>
  </si>
  <si>
    <t>rel_value</t>
  </si>
  <si>
    <t>sequence_no</t>
  </si>
  <si>
    <t>short_name</t>
  </si>
  <si>
    <t>status</t>
  </si>
  <si>
    <t>swift</t>
  </si>
  <si>
    <t>tax_set</t>
  </si>
  <si>
    <t>tax_system</t>
  </si>
  <si>
    <t>telephone_1</t>
  </si>
  <si>
    <t>telephone_2</t>
  </si>
  <si>
    <t>telephone_3</t>
  </si>
  <si>
    <t>telephone_4</t>
  </si>
  <si>
    <t>telephone_5</t>
  </si>
  <si>
    <t>telephone_6</t>
  </si>
  <si>
    <t>telephone_7</t>
  </si>
  <si>
    <t>terms_id</t>
  </si>
  <si>
    <t>terms_set</t>
  </si>
  <si>
    <t>url_path</t>
  </si>
  <si>
    <t>user_id</t>
  </si>
  <si>
    <t>vat_reg_no</t>
  </si>
  <si>
    <t>zip_code</t>
  </si>
  <si>
    <t>iban</t>
  </si>
  <si>
    <t>date_from</t>
  </si>
  <si>
    <t>date_to</t>
  </si>
  <si>
    <t>update_data</t>
  </si>
  <si>
    <t>*MP</t>
  </si>
  <si>
    <t>T1</t>
  </si>
  <si>
    <t>*FINUGRAPP</t>
  </si>
  <si>
    <t>RH</t>
  </si>
  <si>
    <t>*ORGFAKT</t>
  </si>
  <si>
    <t>ZV</t>
  </si>
  <si>
    <t>BM</t>
  </si>
  <si>
    <t>Landskod</t>
  </si>
  <si>
    <t xml:space="preserve">  1 = Svenska företag och organisationer</t>
  </si>
  <si>
    <t>Öppna spärrat kundnr</t>
  </si>
  <si>
    <t>IB</t>
  </si>
  <si>
    <t>BE</t>
  </si>
  <si>
    <t>11 = Svenska privatpersoner</t>
  </si>
  <si>
    <t>Nytt namn/adress</t>
  </si>
  <si>
    <t>ID</t>
  </si>
  <si>
    <t>CA</t>
  </si>
  <si>
    <t>Albanien</t>
  </si>
  <si>
    <t>12 = Studerande vid SLU</t>
  </si>
  <si>
    <t>AG</t>
  </si>
  <si>
    <t>CH</t>
  </si>
  <si>
    <t>Algeriet</t>
  </si>
  <si>
    <t xml:space="preserve">  2 = Statliga myndigheter</t>
  </si>
  <si>
    <t>OC</t>
  </si>
  <si>
    <t>DE</t>
  </si>
  <si>
    <t>Arabemiraten. förenade</t>
  </si>
  <si>
    <t xml:space="preserve">  4 = Utländska kunder inom EU  (VATnr känt)</t>
  </si>
  <si>
    <t>UG</t>
  </si>
  <si>
    <t>DK</t>
  </si>
  <si>
    <t>Argentina</t>
  </si>
  <si>
    <t xml:space="preserve">  5 = Utländska privatpersoner inom EU</t>
  </si>
  <si>
    <t>ES</t>
  </si>
  <si>
    <t>Australien</t>
  </si>
  <si>
    <t xml:space="preserve">  5 = Utländska kunder inom EU  (VATnr ej känt)</t>
  </si>
  <si>
    <t>FI</t>
  </si>
  <si>
    <t>Belgien</t>
  </si>
  <si>
    <t xml:space="preserve">  6 = Utländska privatpersoner utanför EU</t>
  </si>
  <si>
    <t>FR</t>
  </si>
  <si>
    <t>Bolivia</t>
  </si>
  <si>
    <t xml:space="preserve">  6 = Utländska kunder utanför EU</t>
  </si>
  <si>
    <t>GB</t>
  </si>
  <si>
    <t>Bosnien-Herzegovina</t>
  </si>
  <si>
    <t>IS</t>
  </si>
  <si>
    <t>Botswana</t>
  </si>
  <si>
    <t>IT</t>
  </si>
  <si>
    <t>Brasilien</t>
  </si>
  <si>
    <t>NL</t>
  </si>
  <si>
    <t>Bulgarien</t>
  </si>
  <si>
    <t>NO</t>
  </si>
  <si>
    <t>Burkina Faso</t>
  </si>
  <si>
    <t>SE</t>
  </si>
  <si>
    <t>Canada</t>
  </si>
  <si>
    <t>US</t>
  </si>
  <si>
    <t>Chile</t>
  </si>
  <si>
    <t>Colombia</t>
  </si>
  <si>
    <t>Costa Rica</t>
  </si>
  <si>
    <t>Cypern</t>
  </si>
  <si>
    <t>DANMARK</t>
  </si>
  <si>
    <t>Egypten</t>
  </si>
  <si>
    <t>Estland</t>
  </si>
  <si>
    <t>Etiopien</t>
  </si>
  <si>
    <t>Falklandsöarna</t>
  </si>
  <si>
    <t>Filippinerna</t>
  </si>
  <si>
    <t>Finland</t>
  </si>
  <si>
    <t>Frankrike</t>
  </si>
  <si>
    <t>Färöarna</t>
  </si>
  <si>
    <t>Gambia</t>
  </si>
  <si>
    <t>Gerorgien</t>
  </si>
  <si>
    <t>Ghana</t>
  </si>
  <si>
    <t>Grekland</t>
  </si>
  <si>
    <t>Grönland</t>
  </si>
  <si>
    <t>Guatemala</t>
  </si>
  <si>
    <t>Hongkong</t>
  </si>
  <si>
    <t>Indien</t>
  </si>
  <si>
    <t>Indonesien</t>
  </si>
  <si>
    <t>Iran</t>
  </si>
  <si>
    <t>Irland</t>
  </si>
  <si>
    <t>Island</t>
  </si>
  <si>
    <t>Israel</t>
  </si>
  <si>
    <t>Italien</t>
  </si>
  <si>
    <t>Japan</t>
  </si>
  <si>
    <t>Jordanien</t>
  </si>
  <si>
    <t>Jugoslavien</t>
  </si>
  <si>
    <t>Kamerun</t>
  </si>
  <si>
    <t>Kazakstan</t>
  </si>
  <si>
    <t>Kenya</t>
  </si>
  <si>
    <t>Kina</t>
  </si>
  <si>
    <t>Korea, Demokrat folkrepubliken</t>
  </si>
  <si>
    <t>Korea, Republiken</t>
  </si>
  <si>
    <t>Kroatien</t>
  </si>
  <si>
    <t>Laos</t>
  </si>
  <si>
    <t>Lettland</t>
  </si>
  <si>
    <t>Libyen</t>
  </si>
  <si>
    <t>Litauen</t>
  </si>
  <si>
    <t>Luxemburg</t>
  </si>
  <si>
    <t>Makedonien</t>
  </si>
  <si>
    <t>Malawi</t>
  </si>
  <si>
    <t>Malaysia</t>
  </si>
  <si>
    <t>Malta</t>
  </si>
  <si>
    <t>Marocko</t>
  </si>
  <si>
    <t>Mauritius</t>
  </si>
  <si>
    <t>Mexiko</t>
  </si>
  <si>
    <t>Mocambique</t>
  </si>
  <si>
    <t>Montenegro</t>
  </si>
  <si>
    <t>Nederländerna</t>
  </si>
  <si>
    <t>Nepal</t>
  </si>
  <si>
    <t>Niger</t>
  </si>
  <si>
    <t>Nigeria</t>
  </si>
  <si>
    <t>NORGE</t>
  </si>
  <si>
    <t>Nya Zeeland</t>
  </si>
  <si>
    <t>Pakistan</t>
  </si>
  <si>
    <t>Peru</t>
  </si>
  <si>
    <t>Polen</t>
  </si>
  <si>
    <t>Portugal</t>
  </si>
  <si>
    <t>Qatar</t>
  </si>
  <si>
    <t>Rumänien</t>
  </si>
  <si>
    <t>Rwanda</t>
  </si>
  <si>
    <t>Ryssland</t>
  </si>
  <si>
    <t>Saudi-Arabien</t>
  </si>
  <si>
    <t>Schweiz</t>
  </si>
  <si>
    <t>Senegal</t>
  </si>
  <si>
    <t>Serbien</t>
  </si>
  <si>
    <t>Singapore</t>
  </si>
  <si>
    <t>Slovakien</t>
  </si>
  <si>
    <t>Slovenien</t>
  </si>
  <si>
    <t>Spanien</t>
  </si>
  <si>
    <t>Sri Lanka</t>
  </si>
  <si>
    <t>STORBRITANNIEN</t>
  </si>
  <si>
    <t>Svalbard och Jan Mayen</t>
  </si>
  <si>
    <t>Swaziland</t>
  </si>
  <si>
    <t>Sverige</t>
  </si>
  <si>
    <t>Sydafrika</t>
  </si>
  <si>
    <t>Syrien</t>
  </si>
  <si>
    <t>Tadzjikistan</t>
  </si>
  <si>
    <t>Taiwan</t>
  </si>
  <si>
    <t>Tanzania</t>
  </si>
  <si>
    <t>Thailand</t>
  </si>
  <si>
    <t>Tjeckien</t>
  </si>
  <si>
    <t>Tunisien</t>
  </si>
  <si>
    <t>Turkiet</t>
  </si>
  <si>
    <t>Tyskland</t>
  </si>
  <si>
    <t>Uganda</t>
  </si>
  <si>
    <t>Ukraina</t>
  </si>
  <si>
    <t>Ungern</t>
  </si>
  <si>
    <t>Uruguay</t>
  </si>
  <si>
    <t>USA</t>
  </si>
  <si>
    <t>Vietnam</t>
  </si>
  <si>
    <t>Zambia</t>
  </si>
  <si>
    <t>Zimbabwe</t>
  </si>
  <si>
    <t>Österrike</t>
  </si>
  <si>
    <t>version 1.2.1 uppdaterad 2026-06-01</t>
  </si>
  <si>
    <t>setdefault invoice_code='P'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</si>
</sst>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  <font>
      <sz val="12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191514"/>
      <name val="Roboto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6"/>
      </top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0" fillId="4" borderId="10" applyNumberFormat="0" applyAlignment="0" applyProtection="0"/>
    <xf numFmtId="0" fontId="19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1"/>
    <xf numFmtId="0" fontId="3" fillId="0" borderId="0" xfId="1" applyFont="1"/>
    <xf numFmtId="0" fontId="6" fillId="0" borderId="0" xfId="1" applyFont="1"/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9" fillId="0" borderId="0" xfId="1" applyFont="1"/>
    <xf numFmtId="0" fontId="1" fillId="0" borderId="0" xfId="0" applyFont="1"/>
    <xf numFmtId="0" fontId="0" fillId="3" borderId="0" xfId="0" applyFill="1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5" fillId="0" borderId="0" xfId="1" applyFont="1" applyAlignment="1">
      <alignment horizontal="left"/>
    </xf>
    <xf numFmtId="0" fontId="8" fillId="0" borderId="0" xfId="2" applyFont="1"/>
    <xf numFmtId="0" fontId="4" fillId="0" borderId="0" xfId="1" applyFont="1"/>
    <xf numFmtId="0" fontId="13" fillId="0" borderId="0" xfId="1" applyFont="1"/>
    <xf numFmtId="0" fontId="0" fillId="3" borderId="11" xfId="0" applyFill="1" applyBorder="1"/>
    <xf numFmtId="0" fontId="5" fillId="0" borderId="9" xfId="1" applyFont="1" applyBorder="1" applyAlignment="1">
      <alignment vertical="center"/>
    </xf>
    <xf numFmtId="0" fontId="0" fillId="0" borderId="6" xfId="0" applyBorder="1"/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horizontal="left" vertical="center"/>
    </xf>
    <xf numFmtId="0" fontId="0" fillId="5" borderId="0" xfId="0" applyFill="1"/>
    <xf numFmtId="0" fontId="0" fillId="3" borderId="11" xfId="0" quotePrefix="1" applyFill="1" applyBorder="1"/>
    <xf numFmtId="0" fontId="10" fillId="3" borderId="11" xfId="3" quotePrefix="1" applyFill="1" applyBorder="1"/>
    <xf numFmtId="0" fontId="10" fillId="3" borderId="11" xfId="3" applyFill="1" applyBorder="1"/>
    <xf numFmtId="0" fontId="14" fillId="0" borderId="0" xfId="0" applyFont="1"/>
    <xf numFmtId="0" fontId="5" fillId="6" borderId="9" xfId="1" applyFont="1" applyFill="1" applyBorder="1" applyAlignment="1">
      <alignment vertical="center"/>
    </xf>
    <xf numFmtId="0" fontId="12" fillId="7" borderId="0" xfId="0" applyFont="1" applyFill="1"/>
    <xf numFmtId="0" fontId="0" fillId="7" borderId="0" xfId="0" applyFill="1"/>
    <xf numFmtId="0" fontId="14" fillId="7" borderId="0" xfId="0" applyFont="1" applyFill="1"/>
    <xf numFmtId="0" fontId="15" fillId="7" borderId="0" xfId="0" applyFont="1" applyFill="1"/>
    <xf numFmtId="0" fontId="0" fillId="0" borderId="0" xfId="0" quotePrefix="1"/>
    <xf numFmtId="0" fontId="5" fillId="6" borderId="8" xfId="1" applyFont="1" applyFill="1" applyBorder="1" applyAlignment="1">
      <alignment vertical="center"/>
    </xf>
    <xf numFmtId="0" fontId="0" fillId="0" borderId="8" xfId="0" applyBorder="1"/>
    <xf numFmtId="0" fontId="0" fillId="5" borderId="6" xfId="0" applyFill="1" applyBorder="1"/>
    <xf numFmtId="0" fontId="0" fillId="3" borderId="6" xfId="0" applyFill="1" applyBorder="1"/>
    <xf numFmtId="0" fontId="0" fillId="0" borderId="16" xfId="0" applyBorder="1"/>
    <xf numFmtId="0" fontId="5" fillId="3" borderId="9" xfId="1" applyFont="1" applyFill="1" applyBorder="1" applyAlignment="1">
      <alignment vertical="center"/>
    </xf>
    <xf numFmtId="0" fontId="5" fillId="3" borderId="8" xfId="1" applyFont="1" applyFill="1" applyBorder="1" applyAlignment="1">
      <alignment vertical="center"/>
    </xf>
    <xf numFmtId="0" fontId="16" fillId="0" borderId="0" xfId="1" applyFont="1"/>
    <xf numFmtId="0" fontId="5" fillId="7" borderId="9" xfId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10" fillId="4" borderId="10" xfId="3"/>
    <xf numFmtId="0" fontId="0" fillId="0" borderId="11" xfId="0" applyBorder="1"/>
    <xf numFmtId="0" fontId="0" fillId="0" borderId="7" xfId="0" applyBorder="1"/>
    <xf numFmtId="0" fontId="17" fillId="0" borderId="15" xfId="0" applyFont="1" applyBorder="1"/>
    <xf numFmtId="0" fontId="0" fillId="0" borderId="12" xfId="0" applyBorder="1"/>
    <xf numFmtId="0" fontId="17" fillId="0" borderId="2" xfId="0" applyFont="1" applyBorder="1"/>
    <xf numFmtId="0" fontId="17" fillId="0" borderId="1" xfId="0" applyFont="1" applyBorder="1"/>
    <xf numFmtId="0" fontId="17" fillId="8" borderId="13" xfId="0" applyFont="1" applyFill="1" applyBorder="1"/>
    <xf numFmtId="0" fontId="17" fillId="8" borderId="14" xfId="0" applyFont="1" applyFill="1" applyBorder="1"/>
    <xf numFmtId="0" fontId="0" fillId="8" borderId="7" xfId="0" applyFill="1" applyBorder="1"/>
    <xf numFmtId="0" fontId="0" fillId="8" borderId="11" xfId="0" applyFill="1" applyBorder="1"/>
    <xf numFmtId="0" fontId="0" fillId="0" borderId="11" xfId="0" quotePrefix="1" applyBorder="1"/>
    <xf numFmtId="0" fontId="9" fillId="0" borderId="11" xfId="1" applyFont="1" applyBorder="1" applyProtection="1">
      <protection locked="0"/>
    </xf>
    <xf numFmtId="0" fontId="2" fillId="3" borderId="11" xfId="1" applyFill="1" applyBorder="1" applyProtection="1">
      <protection locked="0"/>
    </xf>
    <xf numFmtId="0" fontId="9" fillId="3" borderId="11" xfId="1" applyFont="1" applyFill="1" applyBorder="1" applyAlignment="1" applyProtection="1">
      <alignment vertical="center"/>
      <protection locked="0"/>
    </xf>
    <xf numFmtId="0" fontId="5" fillId="0" borderId="11" xfId="1" applyFont="1" applyBorder="1" applyAlignment="1">
      <alignment horizontal="center" vertical="center"/>
    </xf>
    <xf numFmtId="49" fontId="9" fillId="3" borderId="11" xfId="1" applyNumberFormat="1" applyFont="1" applyFill="1" applyBorder="1" applyAlignment="1" applyProtection="1">
      <alignment vertical="center"/>
      <protection locked="0"/>
    </xf>
    <xf numFmtId="0" fontId="2" fillId="3" borderId="11" xfId="1" applyFill="1" applyBorder="1" applyAlignment="1" applyProtection="1">
      <alignment horizontal="center" vertical="center"/>
      <protection locked="0"/>
    </xf>
    <xf numFmtId="0" fontId="9" fillId="3" borderId="11" xfId="1" applyFont="1" applyFill="1" applyBorder="1" applyAlignment="1" applyProtection="1">
      <alignment horizontal="center" vertical="center"/>
      <protection locked="0"/>
    </xf>
    <xf numFmtId="0" fontId="9" fillId="3" borderId="11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>
      <alignment horizontal="center" vertical="center" wrapText="1"/>
    </xf>
    <xf numFmtId="0" fontId="19" fillId="3" borderId="11" xfId="4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top"/>
      <protection locked="0"/>
    </xf>
    <xf numFmtId="1" fontId="9" fillId="3" borderId="11" xfId="1" quotePrefix="1" applyNumberFormat="1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>
      <alignment horizontal="left"/>
    </xf>
    <xf numFmtId="0" fontId="0" fillId="0" borderId="0" xfId="0" applyAlignment="1">
      <alignment wrapText="1"/>
    </xf>
    <xf numFmtId="0" fontId="2" fillId="2" borderId="0" xfId="1" applyFill="1"/>
    <xf numFmtId="0" fontId="2" fillId="0" borderId="0" xfId="1" applyAlignment="1">
      <alignment horizontal="left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2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2" fillId="8" borderId="2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2" fillId="0" borderId="0" xfId="0" applyFont="1" applyAlignment="1">
      <alignment horizontal="left"/>
    </xf>
  </cellXfs>
  <cellStyles count="5">
    <cellStyle name="Hyperlink 2" xfId="2" xr:uid="{00000000-0005-0000-0000-000000000000}"/>
    <cellStyle name="Hyperlänk" xfId="4" builtinId="8"/>
    <cellStyle name="Indata" xfId="3" builtinId="20"/>
    <cellStyle name="Normal" xfId="0" builtinId="0"/>
    <cellStyle name="Normal 2" xfId="1" xr:uid="{00000000-0005-0000-0000-000004000000}"/>
  </cellStyles>
  <dxfs count="37"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FF9999"/>
      <color rgb="FFFF7C80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1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4"/>
  <sheetViews>
    <sheetView workbookViewId="0">
      <selection activeCell="B39" sqref="B39"/>
    </sheetView>
  </sheetViews>
  <sheetFormatPr defaultRowHeight="15" x14ac:dyDescent="0.25"/>
  <cols>
    <col min="1" max="1" width="11.85546875" customWidth="1"/>
    <col min="2" max="3" width="15.7109375" customWidth="1"/>
    <col min="4" max="5" width="30.7109375" customWidth="1"/>
  </cols>
  <sheetData>
    <row r="1" spans="1:3" x14ac:dyDescent="0.25">
      <c r="A1" t="s">
        <v>1</v>
      </c>
      <c r="B1" t="s">
        <v>2</v>
      </c>
    </row>
    <row r="4" spans="1:3" x14ac:dyDescent="0.25">
      <c r="A4" t="s">
        <v>1</v>
      </c>
      <c r="B4" t="s">
        <v>3</v>
      </c>
    </row>
    <row r="5" spans="1:3" x14ac:dyDescent="0.25">
      <c r="A5" t="s">
        <v>1</v>
      </c>
      <c r="B5" t="s">
        <v>4</v>
      </c>
      <c r="C5" t="s">
        <v>5</v>
      </c>
    </row>
    <row r="6" spans="1:3" x14ac:dyDescent="0.25">
      <c r="A6" t="s">
        <v>6</v>
      </c>
      <c r="B6" t="s">
        <v>7</v>
      </c>
      <c r="C6" t="s">
        <v>8</v>
      </c>
    </row>
    <row r="7" spans="1:3" x14ac:dyDescent="0.25">
      <c r="A7" t="s">
        <v>9</v>
      </c>
      <c r="B7" t="s">
        <v>10</v>
      </c>
      <c r="C7">
        <v>200206</v>
      </c>
    </row>
    <row r="9" spans="1:3" x14ac:dyDescent="0.25">
      <c r="A9" t="s">
        <v>1</v>
      </c>
      <c r="B9" t="s">
        <v>11</v>
      </c>
    </row>
    <row r="10" spans="1:3" x14ac:dyDescent="0.25">
      <c r="A10" t="s">
        <v>12</v>
      </c>
      <c r="B10" t="s">
        <v>13</v>
      </c>
      <c r="C10" t="s">
        <v>14</v>
      </c>
    </row>
    <row r="11" spans="1:3" x14ac:dyDescent="0.25">
      <c r="A11" t="s">
        <v>12</v>
      </c>
      <c r="B11" t="s">
        <v>15</v>
      </c>
      <c r="C11" t="s">
        <v>16</v>
      </c>
    </row>
    <row r="12" spans="1:3" x14ac:dyDescent="0.25">
      <c r="A12" t="s">
        <v>12</v>
      </c>
      <c r="B12" t="s">
        <v>17</v>
      </c>
      <c r="C12" t="s">
        <v>18</v>
      </c>
    </row>
    <row r="14" spans="1:3" x14ac:dyDescent="0.25">
      <c r="A14" t="s">
        <v>1</v>
      </c>
      <c r="B14" t="s">
        <v>19</v>
      </c>
    </row>
    <row r="15" spans="1:3" x14ac:dyDescent="0.25">
      <c r="A15" t="s">
        <v>1</v>
      </c>
      <c r="B15" t="s">
        <v>20</v>
      </c>
    </row>
    <row r="16" spans="1:3" x14ac:dyDescent="0.25">
      <c r="A16" t="s">
        <v>21</v>
      </c>
      <c r="B16" t="s">
        <v>22</v>
      </c>
      <c r="C16" t="s">
        <v>23</v>
      </c>
    </row>
    <row r="17" spans="1:4" x14ac:dyDescent="0.25">
      <c r="A17" t="s">
        <v>21</v>
      </c>
      <c r="B17" t="s">
        <v>24</v>
      </c>
      <c r="C17" t="s">
        <v>25</v>
      </c>
    </row>
    <row r="18" spans="1:4" x14ac:dyDescent="0.25">
      <c r="A18" t="s">
        <v>21</v>
      </c>
      <c r="B18" t="s">
        <v>26</v>
      </c>
      <c r="C18" t="s">
        <v>27</v>
      </c>
    </row>
    <row r="19" spans="1:4" x14ac:dyDescent="0.25">
      <c r="A19" t="s">
        <v>21</v>
      </c>
      <c r="B19" t="s">
        <v>28</v>
      </c>
      <c r="C19" t="s">
        <v>29</v>
      </c>
    </row>
    <row r="20" spans="1:4" x14ac:dyDescent="0.25">
      <c r="A20" t="s">
        <v>21</v>
      </c>
      <c r="B20" t="s">
        <v>30</v>
      </c>
      <c r="C20" t="s">
        <v>31</v>
      </c>
    </row>
    <row r="21" spans="1:4" x14ac:dyDescent="0.25">
      <c r="A21" t="s">
        <v>21</v>
      </c>
      <c r="B21" t="s">
        <v>32</v>
      </c>
      <c r="C21" t="s">
        <v>33</v>
      </c>
    </row>
    <row r="22" spans="1:4" x14ac:dyDescent="0.25">
      <c r="A22" t="s">
        <v>21</v>
      </c>
      <c r="B22" t="s">
        <v>34</v>
      </c>
      <c r="C22" t="s">
        <v>35</v>
      </c>
    </row>
    <row r="23" spans="1:4" x14ac:dyDescent="0.25">
      <c r="A23" t="s">
        <v>21</v>
      </c>
      <c r="B23" t="s">
        <v>36</v>
      </c>
      <c r="C23" t="s">
        <v>37</v>
      </c>
    </row>
    <row r="24" spans="1:4" x14ac:dyDescent="0.25">
      <c r="A24" t="s">
        <v>21</v>
      </c>
      <c r="B24" t="s">
        <v>38</v>
      </c>
      <c r="C24" t="s">
        <v>39</v>
      </c>
    </row>
    <row r="25" spans="1:4" x14ac:dyDescent="0.25">
      <c r="A25" t="s">
        <v>21</v>
      </c>
      <c r="B25" t="s">
        <v>40</v>
      </c>
      <c r="C25" t="s">
        <v>41</v>
      </c>
    </row>
    <row r="26" spans="1:4" x14ac:dyDescent="0.25">
      <c r="A26" t="s">
        <v>21</v>
      </c>
      <c r="B26" t="s">
        <v>42</v>
      </c>
      <c r="C26" t="s">
        <v>43</v>
      </c>
    </row>
    <row r="27" spans="1:4" x14ac:dyDescent="0.25">
      <c r="A27" t="s">
        <v>44</v>
      </c>
      <c r="B27" t="s">
        <v>45</v>
      </c>
      <c r="C27" t="s">
        <v>46</v>
      </c>
    </row>
    <row r="31" spans="1:4" x14ac:dyDescent="0.25">
      <c r="A31" t="s">
        <v>1</v>
      </c>
      <c r="B31" t="s">
        <v>47</v>
      </c>
    </row>
    <row r="32" spans="1:4" x14ac:dyDescent="0.25">
      <c r="A32" t="s">
        <v>1</v>
      </c>
      <c r="B32" t="s">
        <v>48</v>
      </c>
      <c r="C32" t="s">
        <v>49</v>
      </c>
      <c r="D32" t="s">
        <v>50</v>
      </c>
    </row>
    <row r="33" spans="1:2" x14ac:dyDescent="0.25">
      <c r="A33" t="s">
        <v>1</v>
      </c>
      <c r="B33" s="7" t="s">
        <v>51</v>
      </c>
    </row>
    <row r="34" spans="1:2" x14ac:dyDescent="0.25">
      <c r="A34" t="s">
        <v>52</v>
      </c>
      <c r="B34" t="s">
        <v>53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Z42"/>
  <sheetViews>
    <sheetView showGridLines="0" tabSelected="1" zoomScale="80" zoomScaleNormal="80" workbookViewId="0">
      <pane ySplit="7" topLeftCell="A8" activePane="bottomLeft" state="frozen"/>
      <selection pane="bottomLeft" activeCell="A8" sqref="A8"/>
    </sheetView>
  </sheetViews>
  <sheetFormatPr defaultRowHeight="12.75" x14ac:dyDescent="0.2"/>
  <cols>
    <col min="1" max="1" width="13.42578125" style="1" customWidth="1"/>
    <col min="2" max="2" width="16.42578125" style="1" customWidth="1"/>
    <col min="3" max="3" width="16.7109375" style="1" bestFit="1" customWidth="1"/>
    <col min="4" max="4" width="38.85546875" style="1" bestFit="1" customWidth="1"/>
    <col min="5" max="5" width="25.7109375" style="1" customWidth="1"/>
    <col min="6" max="6" width="37" style="1" customWidth="1"/>
    <col min="7" max="7" width="53.85546875" style="1" customWidth="1"/>
    <col min="8" max="8" width="12" style="1" customWidth="1"/>
    <col min="9" max="9" width="16.5703125" style="1" customWidth="1"/>
    <col min="10" max="10" width="47.5703125" style="1" customWidth="1"/>
    <col min="11" max="11" width="6.28515625" style="1" customWidth="1"/>
    <col min="12" max="12" width="5.42578125" style="1" customWidth="1"/>
    <col min="13" max="13" width="5.42578125" style="1" hidden="1" customWidth="1"/>
    <col min="14" max="14" width="11.85546875" style="1" hidden="1" customWidth="1"/>
    <col min="15" max="15" width="6.7109375" style="1" hidden="1" customWidth="1"/>
    <col min="16" max="16" width="9.140625" style="1" hidden="1" customWidth="1"/>
    <col min="17" max="17" width="10.85546875" style="1" hidden="1" customWidth="1"/>
    <col min="18" max="19" width="9.140625" style="1" hidden="1" customWidth="1"/>
    <col min="20" max="22" width="9.140625" style="13" hidden="1" customWidth="1"/>
    <col min="23" max="23" width="9.140625" style="13" hidden="1" customWidth="1" collapsed="1"/>
    <col min="24" max="25" width="9.140625" style="13" hidden="1" customWidth="1"/>
    <col min="26" max="26" width="9.140625" style="13"/>
    <col min="27" max="258" width="9.140625" style="1"/>
    <col min="259" max="259" width="6.7109375" style="1" customWidth="1"/>
    <col min="260" max="260" width="37" style="1" customWidth="1"/>
    <col min="261" max="261" width="5.5703125" style="1" customWidth="1"/>
    <col min="262" max="262" width="2.42578125" style="1" customWidth="1"/>
    <col min="263" max="263" width="4.28515625" style="1" customWidth="1"/>
    <col min="264" max="264" width="24.28515625" style="1" customWidth="1"/>
    <col min="265" max="265" width="9.7109375" style="1" customWidth="1"/>
    <col min="266" max="266" width="11.5703125" style="1" bestFit="1" customWidth="1"/>
    <col min="267" max="267" width="3.28515625" style="1" customWidth="1"/>
    <col min="268" max="269" width="9.140625" style="1"/>
    <col min="270" max="270" width="5.42578125" style="1" customWidth="1"/>
    <col min="271" max="514" width="9.140625" style="1"/>
    <col min="515" max="515" width="6.7109375" style="1" customWidth="1"/>
    <col min="516" max="516" width="37" style="1" customWidth="1"/>
    <col min="517" max="517" width="5.5703125" style="1" customWidth="1"/>
    <col min="518" max="518" width="2.42578125" style="1" customWidth="1"/>
    <col min="519" max="519" width="4.28515625" style="1" customWidth="1"/>
    <col min="520" max="520" width="24.28515625" style="1" customWidth="1"/>
    <col min="521" max="521" width="9.7109375" style="1" customWidth="1"/>
    <col min="522" max="522" width="11.5703125" style="1" bestFit="1" customWidth="1"/>
    <col min="523" max="523" width="3.28515625" style="1" customWidth="1"/>
    <col min="524" max="525" width="9.140625" style="1"/>
    <col min="526" max="526" width="5.42578125" style="1" customWidth="1"/>
    <col min="527" max="770" width="9.140625" style="1"/>
    <col min="771" max="771" width="6.7109375" style="1" customWidth="1"/>
    <col min="772" max="772" width="37" style="1" customWidth="1"/>
    <col min="773" max="773" width="5.5703125" style="1" customWidth="1"/>
    <col min="774" max="774" width="2.42578125" style="1" customWidth="1"/>
    <col min="775" max="775" width="4.28515625" style="1" customWidth="1"/>
    <col min="776" max="776" width="24.28515625" style="1" customWidth="1"/>
    <col min="777" max="777" width="9.7109375" style="1" customWidth="1"/>
    <col min="778" max="778" width="11.5703125" style="1" bestFit="1" customWidth="1"/>
    <col min="779" max="779" width="3.28515625" style="1" customWidth="1"/>
    <col min="780" max="781" width="9.140625" style="1"/>
    <col min="782" max="782" width="5.42578125" style="1" customWidth="1"/>
    <col min="783" max="1026" width="9.140625" style="1"/>
    <col min="1027" max="1027" width="6.7109375" style="1" customWidth="1"/>
    <col min="1028" max="1028" width="37" style="1" customWidth="1"/>
    <col min="1029" max="1029" width="5.5703125" style="1" customWidth="1"/>
    <col min="1030" max="1030" width="2.42578125" style="1" customWidth="1"/>
    <col min="1031" max="1031" width="4.28515625" style="1" customWidth="1"/>
    <col min="1032" max="1032" width="24.28515625" style="1" customWidth="1"/>
    <col min="1033" max="1033" width="9.7109375" style="1" customWidth="1"/>
    <col min="1034" max="1034" width="11.5703125" style="1" bestFit="1" customWidth="1"/>
    <col min="1035" max="1035" width="3.28515625" style="1" customWidth="1"/>
    <col min="1036" max="1037" width="9.140625" style="1"/>
    <col min="1038" max="1038" width="5.42578125" style="1" customWidth="1"/>
    <col min="1039" max="1282" width="9.140625" style="1"/>
    <col min="1283" max="1283" width="6.7109375" style="1" customWidth="1"/>
    <col min="1284" max="1284" width="37" style="1" customWidth="1"/>
    <col min="1285" max="1285" width="5.5703125" style="1" customWidth="1"/>
    <col min="1286" max="1286" width="2.42578125" style="1" customWidth="1"/>
    <col min="1287" max="1287" width="4.28515625" style="1" customWidth="1"/>
    <col min="1288" max="1288" width="24.28515625" style="1" customWidth="1"/>
    <col min="1289" max="1289" width="9.7109375" style="1" customWidth="1"/>
    <col min="1290" max="1290" width="11.5703125" style="1" bestFit="1" customWidth="1"/>
    <col min="1291" max="1291" width="3.28515625" style="1" customWidth="1"/>
    <col min="1292" max="1293" width="9.140625" style="1"/>
    <col min="1294" max="1294" width="5.42578125" style="1" customWidth="1"/>
    <col min="1295" max="1538" width="9.140625" style="1"/>
    <col min="1539" max="1539" width="6.7109375" style="1" customWidth="1"/>
    <col min="1540" max="1540" width="37" style="1" customWidth="1"/>
    <col min="1541" max="1541" width="5.5703125" style="1" customWidth="1"/>
    <col min="1542" max="1542" width="2.42578125" style="1" customWidth="1"/>
    <col min="1543" max="1543" width="4.28515625" style="1" customWidth="1"/>
    <col min="1544" max="1544" width="24.28515625" style="1" customWidth="1"/>
    <col min="1545" max="1545" width="9.7109375" style="1" customWidth="1"/>
    <col min="1546" max="1546" width="11.5703125" style="1" bestFit="1" customWidth="1"/>
    <col min="1547" max="1547" width="3.28515625" style="1" customWidth="1"/>
    <col min="1548" max="1549" width="9.140625" style="1"/>
    <col min="1550" max="1550" width="5.42578125" style="1" customWidth="1"/>
    <col min="1551" max="1794" width="9.140625" style="1"/>
    <col min="1795" max="1795" width="6.7109375" style="1" customWidth="1"/>
    <col min="1796" max="1796" width="37" style="1" customWidth="1"/>
    <col min="1797" max="1797" width="5.5703125" style="1" customWidth="1"/>
    <col min="1798" max="1798" width="2.42578125" style="1" customWidth="1"/>
    <col min="1799" max="1799" width="4.28515625" style="1" customWidth="1"/>
    <col min="1800" max="1800" width="24.28515625" style="1" customWidth="1"/>
    <col min="1801" max="1801" width="9.7109375" style="1" customWidth="1"/>
    <col min="1802" max="1802" width="11.5703125" style="1" bestFit="1" customWidth="1"/>
    <col min="1803" max="1803" width="3.28515625" style="1" customWidth="1"/>
    <col min="1804" max="1805" width="9.140625" style="1"/>
    <col min="1806" max="1806" width="5.42578125" style="1" customWidth="1"/>
    <col min="1807" max="2050" width="9.140625" style="1"/>
    <col min="2051" max="2051" width="6.7109375" style="1" customWidth="1"/>
    <col min="2052" max="2052" width="37" style="1" customWidth="1"/>
    <col min="2053" max="2053" width="5.5703125" style="1" customWidth="1"/>
    <col min="2054" max="2054" width="2.42578125" style="1" customWidth="1"/>
    <col min="2055" max="2055" width="4.28515625" style="1" customWidth="1"/>
    <col min="2056" max="2056" width="24.28515625" style="1" customWidth="1"/>
    <col min="2057" max="2057" width="9.7109375" style="1" customWidth="1"/>
    <col min="2058" max="2058" width="11.5703125" style="1" bestFit="1" customWidth="1"/>
    <col min="2059" max="2059" width="3.28515625" style="1" customWidth="1"/>
    <col min="2060" max="2061" width="9.140625" style="1"/>
    <col min="2062" max="2062" width="5.42578125" style="1" customWidth="1"/>
    <col min="2063" max="2306" width="9.140625" style="1"/>
    <col min="2307" max="2307" width="6.7109375" style="1" customWidth="1"/>
    <col min="2308" max="2308" width="37" style="1" customWidth="1"/>
    <col min="2309" max="2309" width="5.5703125" style="1" customWidth="1"/>
    <col min="2310" max="2310" width="2.42578125" style="1" customWidth="1"/>
    <col min="2311" max="2311" width="4.28515625" style="1" customWidth="1"/>
    <col min="2312" max="2312" width="24.28515625" style="1" customWidth="1"/>
    <col min="2313" max="2313" width="9.7109375" style="1" customWidth="1"/>
    <col min="2314" max="2314" width="11.5703125" style="1" bestFit="1" customWidth="1"/>
    <col min="2315" max="2315" width="3.28515625" style="1" customWidth="1"/>
    <col min="2316" max="2317" width="9.140625" style="1"/>
    <col min="2318" max="2318" width="5.42578125" style="1" customWidth="1"/>
    <col min="2319" max="2562" width="9.140625" style="1"/>
    <col min="2563" max="2563" width="6.7109375" style="1" customWidth="1"/>
    <col min="2564" max="2564" width="37" style="1" customWidth="1"/>
    <col min="2565" max="2565" width="5.5703125" style="1" customWidth="1"/>
    <col min="2566" max="2566" width="2.42578125" style="1" customWidth="1"/>
    <col min="2567" max="2567" width="4.28515625" style="1" customWidth="1"/>
    <col min="2568" max="2568" width="24.28515625" style="1" customWidth="1"/>
    <col min="2569" max="2569" width="9.7109375" style="1" customWidth="1"/>
    <col min="2570" max="2570" width="11.5703125" style="1" bestFit="1" customWidth="1"/>
    <col min="2571" max="2571" width="3.28515625" style="1" customWidth="1"/>
    <col min="2572" max="2573" width="9.140625" style="1"/>
    <col min="2574" max="2574" width="5.42578125" style="1" customWidth="1"/>
    <col min="2575" max="2818" width="9.140625" style="1"/>
    <col min="2819" max="2819" width="6.7109375" style="1" customWidth="1"/>
    <col min="2820" max="2820" width="37" style="1" customWidth="1"/>
    <col min="2821" max="2821" width="5.5703125" style="1" customWidth="1"/>
    <col min="2822" max="2822" width="2.42578125" style="1" customWidth="1"/>
    <col min="2823" max="2823" width="4.28515625" style="1" customWidth="1"/>
    <col min="2824" max="2824" width="24.28515625" style="1" customWidth="1"/>
    <col min="2825" max="2825" width="9.7109375" style="1" customWidth="1"/>
    <col min="2826" max="2826" width="11.5703125" style="1" bestFit="1" customWidth="1"/>
    <col min="2827" max="2827" width="3.28515625" style="1" customWidth="1"/>
    <col min="2828" max="2829" width="9.140625" style="1"/>
    <col min="2830" max="2830" width="5.42578125" style="1" customWidth="1"/>
    <col min="2831" max="3074" width="9.140625" style="1"/>
    <col min="3075" max="3075" width="6.7109375" style="1" customWidth="1"/>
    <col min="3076" max="3076" width="37" style="1" customWidth="1"/>
    <col min="3077" max="3077" width="5.5703125" style="1" customWidth="1"/>
    <col min="3078" max="3078" width="2.42578125" style="1" customWidth="1"/>
    <col min="3079" max="3079" width="4.28515625" style="1" customWidth="1"/>
    <col min="3080" max="3080" width="24.28515625" style="1" customWidth="1"/>
    <col min="3081" max="3081" width="9.7109375" style="1" customWidth="1"/>
    <col min="3082" max="3082" width="11.5703125" style="1" bestFit="1" customWidth="1"/>
    <col min="3083" max="3083" width="3.28515625" style="1" customWidth="1"/>
    <col min="3084" max="3085" width="9.140625" style="1"/>
    <col min="3086" max="3086" width="5.42578125" style="1" customWidth="1"/>
    <col min="3087" max="3330" width="9.140625" style="1"/>
    <col min="3331" max="3331" width="6.7109375" style="1" customWidth="1"/>
    <col min="3332" max="3332" width="37" style="1" customWidth="1"/>
    <col min="3333" max="3333" width="5.5703125" style="1" customWidth="1"/>
    <col min="3334" max="3334" width="2.42578125" style="1" customWidth="1"/>
    <col min="3335" max="3335" width="4.28515625" style="1" customWidth="1"/>
    <col min="3336" max="3336" width="24.28515625" style="1" customWidth="1"/>
    <col min="3337" max="3337" width="9.7109375" style="1" customWidth="1"/>
    <col min="3338" max="3338" width="11.5703125" style="1" bestFit="1" customWidth="1"/>
    <col min="3339" max="3339" width="3.28515625" style="1" customWidth="1"/>
    <col min="3340" max="3341" width="9.140625" style="1"/>
    <col min="3342" max="3342" width="5.42578125" style="1" customWidth="1"/>
    <col min="3343" max="3586" width="9.140625" style="1"/>
    <col min="3587" max="3587" width="6.7109375" style="1" customWidth="1"/>
    <col min="3588" max="3588" width="37" style="1" customWidth="1"/>
    <col min="3589" max="3589" width="5.5703125" style="1" customWidth="1"/>
    <col min="3590" max="3590" width="2.42578125" style="1" customWidth="1"/>
    <col min="3591" max="3591" width="4.28515625" style="1" customWidth="1"/>
    <col min="3592" max="3592" width="24.28515625" style="1" customWidth="1"/>
    <col min="3593" max="3593" width="9.7109375" style="1" customWidth="1"/>
    <col min="3594" max="3594" width="11.5703125" style="1" bestFit="1" customWidth="1"/>
    <col min="3595" max="3595" width="3.28515625" style="1" customWidth="1"/>
    <col min="3596" max="3597" width="9.140625" style="1"/>
    <col min="3598" max="3598" width="5.42578125" style="1" customWidth="1"/>
    <col min="3599" max="3842" width="9.140625" style="1"/>
    <col min="3843" max="3843" width="6.7109375" style="1" customWidth="1"/>
    <col min="3844" max="3844" width="37" style="1" customWidth="1"/>
    <col min="3845" max="3845" width="5.5703125" style="1" customWidth="1"/>
    <col min="3846" max="3846" width="2.42578125" style="1" customWidth="1"/>
    <col min="3847" max="3847" width="4.28515625" style="1" customWidth="1"/>
    <col min="3848" max="3848" width="24.28515625" style="1" customWidth="1"/>
    <col min="3849" max="3849" width="9.7109375" style="1" customWidth="1"/>
    <col min="3850" max="3850" width="11.5703125" style="1" bestFit="1" customWidth="1"/>
    <col min="3851" max="3851" width="3.28515625" style="1" customWidth="1"/>
    <col min="3852" max="3853" width="9.140625" style="1"/>
    <col min="3854" max="3854" width="5.42578125" style="1" customWidth="1"/>
    <col min="3855" max="4098" width="9.140625" style="1"/>
    <col min="4099" max="4099" width="6.7109375" style="1" customWidth="1"/>
    <col min="4100" max="4100" width="37" style="1" customWidth="1"/>
    <col min="4101" max="4101" width="5.5703125" style="1" customWidth="1"/>
    <col min="4102" max="4102" width="2.42578125" style="1" customWidth="1"/>
    <col min="4103" max="4103" width="4.28515625" style="1" customWidth="1"/>
    <col min="4104" max="4104" width="24.28515625" style="1" customWidth="1"/>
    <col min="4105" max="4105" width="9.7109375" style="1" customWidth="1"/>
    <col min="4106" max="4106" width="11.5703125" style="1" bestFit="1" customWidth="1"/>
    <col min="4107" max="4107" width="3.28515625" style="1" customWidth="1"/>
    <col min="4108" max="4109" width="9.140625" style="1"/>
    <col min="4110" max="4110" width="5.42578125" style="1" customWidth="1"/>
    <col min="4111" max="4354" width="9.140625" style="1"/>
    <col min="4355" max="4355" width="6.7109375" style="1" customWidth="1"/>
    <col min="4356" max="4356" width="37" style="1" customWidth="1"/>
    <col min="4357" max="4357" width="5.5703125" style="1" customWidth="1"/>
    <col min="4358" max="4358" width="2.42578125" style="1" customWidth="1"/>
    <col min="4359" max="4359" width="4.28515625" style="1" customWidth="1"/>
    <col min="4360" max="4360" width="24.28515625" style="1" customWidth="1"/>
    <col min="4361" max="4361" width="9.7109375" style="1" customWidth="1"/>
    <col min="4362" max="4362" width="11.5703125" style="1" bestFit="1" customWidth="1"/>
    <col min="4363" max="4363" width="3.28515625" style="1" customWidth="1"/>
    <col min="4364" max="4365" width="9.140625" style="1"/>
    <col min="4366" max="4366" width="5.42578125" style="1" customWidth="1"/>
    <col min="4367" max="4610" width="9.140625" style="1"/>
    <col min="4611" max="4611" width="6.7109375" style="1" customWidth="1"/>
    <col min="4612" max="4612" width="37" style="1" customWidth="1"/>
    <col min="4613" max="4613" width="5.5703125" style="1" customWidth="1"/>
    <col min="4614" max="4614" width="2.42578125" style="1" customWidth="1"/>
    <col min="4615" max="4615" width="4.28515625" style="1" customWidth="1"/>
    <col min="4616" max="4616" width="24.28515625" style="1" customWidth="1"/>
    <col min="4617" max="4617" width="9.7109375" style="1" customWidth="1"/>
    <col min="4618" max="4618" width="11.5703125" style="1" bestFit="1" customWidth="1"/>
    <col min="4619" max="4619" width="3.28515625" style="1" customWidth="1"/>
    <col min="4620" max="4621" width="9.140625" style="1"/>
    <col min="4622" max="4622" width="5.42578125" style="1" customWidth="1"/>
    <col min="4623" max="4866" width="9.140625" style="1"/>
    <col min="4867" max="4867" width="6.7109375" style="1" customWidth="1"/>
    <col min="4868" max="4868" width="37" style="1" customWidth="1"/>
    <col min="4869" max="4869" width="5.5703125" style="1" customWidth="1"/>
    <col min="4870" max="4870" width="2.42578125" style="1" customWidth="1"/>
    <col min="4871" max="4871" width="4.28515625" style="1" customWidth="1"/>
    <col min="4872" max="4872" width="24.28515625" style="1" customWidth="1"/>
    <col min="4873" max="4873" width="9.7109375" style="1" customWidth="1"/>
    <col min="4874" max="4874" width="11.5703125" style="1" bestFit="1" customWidth="1"/>
    <col min="4875" max="4875" width="3.28515625" style="1" customWidth="1"/>
    <col min="4876" max="4877" width="9.140625" style="1"/>
    <col min="4878" max="4878" width="5.42578125" style="1" customWidth="1"/>
    <col min="4879" max="5122" width="9.140625" style="1"/>
    <col min="5123" max="5123" width="6.7109375" style="1" customWidth="1"/>
    <col min="5124" max="5124" width="37" style="1" customWidth="1"/>
    <col min="5125" max="5125" width="5.5703125" style="1" customWidth="1"/>
    <col min="5126" max="5126" width="2.42578125" style="1" customWidth="1"/>
    <col min="5127" max="5127" width="4.28515625" style="1" customWidth="1"/>
    <col min="5128" max="5128" width="24.28515625" style="1" customWidth="1"/>
    <col min="5129" max="5129" width="9.7109375" style="1" customWidth="1"/>
    <col min="5130" max="5130" width="11.5703125" style="1" bestFit="1" customWidth="1"/>
    <col min="5131" max="5131" width="3.28515625" style="1" customWidth="1"/>
    <col min="5132" max="5133" width="9.140625" style="1"/>
    <col min="5134" max="5134" width="5.42578125" style="1" customWidth="1"/>
    <col min="5135" max="5378" width="9.140625" style="1"/>
    <col min="5379" max="5379" width="6.7109375" style="1" customWidth="1"/>
    <col min="5380" max="5380" width="37" style="1" customWidth="1"/>
    <col min="5381" max="5381" width="5.5703125" style="1" customWidth="1"/>
    <col min="5382" max="5382" width="2.42578125" style="1" customWidth="1"/>
    <col min="5383" max="5383" width="4.28515625" style="1" customWidth="1"/>
    <col min="5384" max="5384" width="24.28515625" style="1" customWidth="1"/>
    <col min="5385" max="5385" width="9.7109375" style="1" customWidth="1"/>
    <col min="5386" max="5386" width="11.5703125" style="1" bestFit="1" customWidth="1"/>
    <col min="5387" max="5387" width="3.28515625" style="1" customWidth="1"/>
    <col min="5388" max="5389" width="9.140625" style="1"/>
    <col min="5390" max="5390" width="5.42578125" style="1" customWidth="1"/>
    <col min="5391" max="5634" width="9.140625" style="1"/>
    <col min="5635" max="5635" width="6.7109375" style="1" customWidth="1"/>
    <col min="5636" max="5636" width="37" style="1" customWidth="1"/>
    <col min="5637" max="5637" width="5.5703125" style="1" customWidth="1"/>
    <col min="5638" max="5638" width="2.42578125" style="1" customWidth="1"/>
    <col min="5639" max="5639" width="4.28515625" style="1" customWidth="1"/>
    <col min="5640" max="5640" width="24.28515625" style="1" customWidth="1"/>
    <col min="5641" max="5641" width="9.7109375" style="1" customWidth="1"/>
    <col min="5642" max="5642" width="11.5703125" style="1" bestFit="1" customWidth="1"/>
    <col min="5643" max="5643" width="3.28515625" style="1" customWidth="1"/>
    <col min="5644" max="5645" width="9.140625" style="1"/>
    <col min="5646" max="5646" width="5.42578125" style="1" customWidth="1"/>
    <col min="5647" max="5890" width="9.140625" style="1"/>
    <col min="5891" max="5891" width="6.7109375" style="1" customWidth="1"/>
    <col min="5892" max="5892" width="37" style="1" customWidth="1"/>
    <col min="5893" max="5893" width="5.5703125" style="1" customWidth="1"/>
    <col min="5894" max="5894" width="2.42578125" style="1" customWidth="1"/>
    <col min="5895" max="5895" width="4.28515625" style="1" customWidth="1"/>
    <col min="5896" max="5896" width="24.28515625" style="1" customWidth="1"/>
    <col min="5897" max="5897" width="9.7109375" style="1" customWidth="1"/>
    <col min="5898" max="5898" width="11.5703125" style="1" bestFit="1" customWidth="1"/>
    <col min="5899" max="5899" width="3.28515625" style="1" customWidth="1"/>
    <col min="5900" max="5901" width="9.140625" style="1"/>
    <col min="5902" max="5902" width="5.42578125" style="1" customWidth="1"/>
    <col min="5903" max="6146" width="9.140625" style="1"/>
    <col min="6147" max="6147" width="6.7109375" style="1" customWidth="1"/>
    <col min="6148" max="6148" width="37" style="1" customWidth="1"/>
    <col min="6149" max="6149" width="5.5703125" style="1" customWidth="1"/>
    <col min="6150" max="6150" width="2.42578125" style="1" customWidth="1"/>
    <col min="6151" max="6151" width="4.28515625" style="1" customWidth="1"/>
    <col min="6152" max="6152" width="24.28515625" style="1" customWidth="1"/>
    <col min="6153" max="6153" width="9.7109375" style="1" customWidth="1"/>
    <col min="6154" max="6154" width="11.5703125" style="1" bestFit="1" customWidth="1"/>
    <col min="6155" max="6155" width="3.28515625" style="1" customWidth="1"/>
    <col min="6156" max="6157" width="9.140625" style="1"/>
    <col min="6158" max="6158" width="5.42578125" style="1" customWidth="1"/>
    <col min="6159" max="6402" width="9.140625" style="1"/>
    <col min="6403" max="6403" width="6.7109375" style="1" customWidth="1"/>
    <col min="6404" max="6404" width="37" style="1" customWidth="1"/>
    <col min="6405" max="6405" width="5.5703125" style="1" customWidth="1"/>
    <col min="6406" max="6406" width="2.42578125" style="1" customWidth="1"/>
    <col min="6407" max="6407" width="4.28515625" style="1" customWidth="1"/>
    <col min="6408" max="6408" width="24.28515625" style="1" customWidth="1"/>
    <col min="6409" max="6409" width="9.7109375" style="1" customWidth="1"/>
    <col min="6410" max="6410" width="11.5703125" style="1" bestFit="1" customWidth="1"/>
    <col min="6411" max="6411" width="3.28515625" style="1" customWidth="1"/>
    <col min="6412" max="6413" width="9.140625" style="1"/>
    <col min="6414" max="6414" width="5.42578125" style="1" customWidth="1"/>
    <col min="6415" max="6658" width="9.140625" style="1"/>
    <col min="6659" max="6659" width="6.7109375" style="1" customWidth="1"/>
    <col min="6660" max="6660" width="37" style="1" customWidth="1"/>
    <col min="6661" max="6661" width="5.5703125" style="1" customWidth="1"/>
    <col min="6662" max="6662" width="2.42578125" style="1" customWidth="1"/>
    <col min="6663" max="6663" width="4.28515625" style="1" customWidth="1"/>
    <col min="6664" max="6664" width="24.28515625" style="1" customWidth="1"/>
    <col min="6665" max="6665" width="9.7109375" style="1" customWidth="1"/>
    <col min="6666" max="6666" width="11.5703125" style="1" bestFit="1" customWidth="1"/>
    <col min="6667" max="6667" width="3.28515625" style="1" customWidth="1"/>
    <col min="6668" max="6669" width="9.140625" style="1"/>
    <col min="6670" max="6670" width="5.42578125" style="1" customWidth="1"/>
    <col min="6671" max="6914" width="9.140625" style="1"/>
    <col min="6915" max="6915" width="6.7109375" style="1" customWidth="1"/>
    <col min="6916" max="6916" width="37" style="1" customWidth="1"/>
    <col min="6917" max="6917" width="5.5703125" style="1" customWidth="1"/>
    <col min="6918" max="6918" width="2.42578125" style="1" customWidth="1"/>
    <col min="6919" max="6919" width="4.28515625" style="1" customWidth="1"/>
    <col min="6920" max="6920" width="24.28515625" style="1" customWidth="1"/>
    <col min="6921" max="6921" width="9.7109375" style="1" customWidth="1"/>
    <col min="6922" max="6922" width="11.5703125" style="1" bestFit="1" customWidth="1"/>
    <col min="6923" max="6923" width="3.28515625" style="1" customWidth="1"/>
    <col min="6924" max="6925" width="9.140625" style="1"/>
    <col min="6926" max="6926" width="5.42578125" style="1" customWidth="1"/>
    <col min="6927" max="7170" width="9.140625" style="1"/>
    <col min="7171" max="7171" width="6.7109375" style="1" customWidth="1"/>
    <col min="7172" max="7172" width="37" style="1" customWidth="1"/>
    <col min="7173" max="7173" width="5.5703125" style="1" customWidth="1"/>
    <col min="7174" max="7174" width="2.42578125" style="1" customWidth="1"/>
    <col min="7175" max="7175" width="4.28515625" style="1" customWidth="1"/>
    <col min="7176" max="7176" width="24.28515625" style="1" customWidth="1"/>
    <col min="7177" max="7177" width="9.7109375" style="1" customWidth="1"/>
    <col min="7178" max="7178" width="11.5703125" style="1" bestFit="1" customWidth="1"/>
    <col min="7179" max="7179" width="3.28515625" style="1" customWidth="1"/>
    <col min="7180" max="7181" width="9.140625" style="1"/>
    <col min="7182" max="7182" width="5.42578125" style="1" customWidth="1"/>
    <col min="7183" max="7426" width="9.140625" style="1"/>
    <col min="7427" max="7427" width="6.7109375" style="1" customWidth="1"/>
    <col min="7428" max="7428" width="37" style="1" customWidth="1"/>
    <col min="7429" max="7429" width="5.5703125" style="1" customWidth="1"/>
    <col min="7430" max="7430" width="2.42578125" style="1" customWidth="1"/>
    <col min="7431" max="7431" width="4.28515625" style="1" customWidth="1"/>
    <col min="7432" max="7432" width="24.28515625" style="1" customWidth="1"/>
    <col min="7433" max="7433" width="9.7109375" style="1" customWidth="1"/>
    <col min="7434" max="7434" width="11.5703125" style="1" bestFit="1" customWidth="1"/>
    <col min="7435" max="7435" width="3.28515625" style="1" customWidth="1"/>
    <col min="7436" max="7437" width="9.140625" style="1"/>
    <col min="7438" max="7438" width="5.42578125" style="1" customWidth="1"/>
    <col min="7439" max="7682" width="9.140625" style="1"/>
    <col min="7683" max="7683" width="6.7109375" style="1" customWidth="1"/>
    <col min="7684" max="7684" width="37" style="1" customWidth="1"/>
    <col min="7685" max="7685" width="5.5703125" style="1" customWidth="1"/>
    <col min="7686" max="7686" width="2.42578125" style="1" customWidth="1"/>
    <col min="7687" max="7687" width="4.28515625" style="1" customWidth="1"/>
    <col min="7688" max="7688" width="24.28515625" style="1" customWidth="1"/>
    <col min="7689" max="7689" width="9.7109375" style="1" customWidth="1"/>
    <col min="7690" max="7690" width="11.5703125" style="1" bestFit="1" customWidth="1"/>
    <col min="7691" max="7691" width="3.28515625" style="1" customWidth="1"/>
    <col min="7692" max="7693" width="9.140625" style="1"/>
    <col min="7694" max="7694" width="5.42578125" style="1" customWidth="1"/>
    <col min="7695" max="7938" width="9.140625" style="1"/>
    <col min="7939" max="7939" width="6.7109375" style="1" customWidth="1"/>
    <col min="7940" max="7940" width="37" style="1" customWidth="1"/>
    <col min="7941" max="7941" width="5.5703125" style="1" customWidth="1"/>
    <col min="7942" max="7942" width="2.42578125" style="1" customWidth="1"/>
    <col min="7943" max="7943" width="4.28515625" style="1" customWidth="1"/>
    <col min="7944" max="7944" width="24.28515625" style="1" customWidth="1"/>
    <col min="7945" max="7945" width="9.7109375" style="1" customWidth="1"/>
    <col min="7946" max="7946" width="11.5703125" style="1" bestFit="1" customWidth="1"/>
    <col min="7947" max="7947" width="3.28515625" style="1" customWidth="1"/>
    <col min="7948" max="7949" width="9.140625" style="1"/>
    <col min="7950" max="7950" width="5.42578125" style="1" customWidth="1"/>
    <col min="7951" max="8194" width="9.140625" style="1"/>
    <col min="8195" max="8195" width="6.7109375" style="1" customWidth="1"/>
    <col min="8196" max="8196" width="37" style="1" customWidth="1"/>
    <col min="8197" max="8197" width="5.5703125" style="1" customWidth="1"/>
    <col min="8198" max="8198" width="2.42578125" style="1" customWidth="1"/>
    <col min="8199" max="8199" width="4.28515625" style="1" customWidth="1"/>
    <col min="8200" max="8200" width="24.28515625" style="1" customWidth="1"/>
    <col min="8201" max="8201" width="9.7109375" style="1" customWidth="1"/>
    <col min="8202" max="8202" width="11.5703125" style="1" bestFit="1" customWidth="1"/>
    <col min="8203" max="8203" width="3.28515625" style="1" customWidth="1"/>
    <col min="8204" max="8205" width="9.140625" style="1"/>
    <col min="8206" max="8206" width="5.42578125" style="1" customWidth="1"/>
    <col min="8207" max="8450" width="9.140625" style="1"/>
    <col min="8451" max="8451" width="6.7109375" style="1" customWidth="1"/>
    <col min="8452" max="8452" width="37" style="1" customWidth="1"/>
    <col min="8453" max="8453" width="5.5703125" style="1" customWidth="1"/>
    <col min="8454" max="8454" width="2.42578125" style="1" customWidth="1"/>
    <col min="8455" max="8455" width="4.28515625" style="1" customWidth="1"/>
    <col min="8456" max="8456" width="24.28515625" style="1" customWidth="1"/>
    <col min="8457" max="8457" width="9.7109375" style="1" customWidth="1"/>
    <col min="8458" max="8458" width="11.5703125" style="1" bestFit="1" customWidth="1"/>
    <col min="8459" max="8459" width="3.28515625" style="1" customWidth="1"/>
    <col min="8460" max="8461" width="9.140625" style="1"/>
    <col min="8462" max="8462" width="5.42578125" style="1" customWidth="1"/>
    <col min="8463" max="8706" width="9.140625" style="1"/>
    <col min="8707" max="8707" width="6.7109375" style="1" customWidth="1"/>
    <col min="8708" max="8708" width="37" style="1" customWidth="1"/>
    <col min="8709" max="8709" width="5.5703125" style="1" customWidth="1"/>
    <col min="8710" max="8710" width="2.42578125" style="1" customWidth="1"/>
    <col min="8711" max="8711" width="4.28515625" style="1" customWidth="1"/>
    <col min="8712" max="8712" width="24.28515625" style="1" customWidth="1"/>
    <col min="8713" max="8713" width="9.7109375" style="1" customWidth="1"/>
    <col min="8714" max="8714" width="11.5703125" style="1" bestFit="1" customWidth="1"/>
    <col min="8715" max="8715" width="3.28515625" style="1" customWidth="1"/>
    <col min="8716" max="8717" width="9.140625" style="1"/>
    <col min="8718" max="8718" width="5.42578125" style="1" customWidth="1"/>
    <col min="8719" max="8962" width="9.140625" style="1"/>
    <col min="8963" max="8963" width="6.7109375" style="1" customWidth="1"/>
    <col min="8964" max="8964" width="37" style="1" customWidth="1"/>
    <col min="8965" max="8965" width="5.5703125" style="1" customWidth="1"/>
    <col min="8966" max="8966" width="2.42578125" style="1" customWidth="1"/>
    <col min="8967" max="8967" width="4.28515625" style="1" customWidth="1"/>
    <col min="8968" max="8968" width="24.28515625" style="1" customWidth="1"/>
    <col min="8969" max="8969" width="9.7109375" style="1" customWidth="1"/>
    <col min="8970" max="8970" width="11.5703125" style="1" bestFit="1" customWidth="1"/>
    <col min="8971" max="8971" width="3.28515625" style="1" customWidth="1"/>
    <col min="8972" max="8973" width="9.140625" style="1"/>
    <col min="8974" max="8974" width="5.42578125" style="1" customWidth="1"/>
    <col min="8975" max="9218" width="9.140625" style="1"/>
    <col min="9219" max="9219" width="6.7109375" style="1" customWidth="1"/>
    <col min="9220" max="9220" width="37" style="1" customWidth="1"/>
    <col min="9221" max="9221" width="5.5703125" style="1" customWidth="1"/>
    <col min="9222" max="9222" width="2.42578125" style="1" customWidth="1"/>
    <col min="9223" max="9223" width="4.28515625" style="1" customWidth="1"/>
    <col min="9224" max="9224" width="24.28515625" style="1" customWidth="1"/>
    <col min="9225" max="9225" width="9.7109375" style="1" customWidth="1"/>
    <col min="9226" max="9226" width="11.5703125" style="1" bestFit="1" customWidth="1"/>
    <col min="9227" max="9227" width="3.28515625" style="1" customWidth="1"/>
    <col min="9228" max="9229" width="9.140625" style="1"/>
    <col min="9230" max="9230" width="5.42578125" style="1" customWidth="1"/>
    <col min="9231" max="9474" width="9.140625" style="1"/>
    <col min="9475" max="9475" width="6.7109375" style="1" customWidth="1"/>
    <col min="9476" max="9476" width="37" style="1" customWidth="1"/>
    <col min="9477" max="9477" width="5.5703125" style="1" customWidth="1"/>
    <col min="9478" max="9478" width="2.42578125" style="1" customWidth="1"/>
    <col min="9479" max="9479" width="4.28515625" style="1" customWidth="1"/>
    <col min="9480" max="9480" width="24.28515625" style="1" customWidth="1"/>
    <col min="9481" max="9481" width="9.7109375" style="1" customWidth="1"/>
    <col min="9482" max="9482" width="11.5703125" style="1" bestFit="1" customWidth="1"/>
    <col min="9483" max="9483" width="3.28515625" style="1" customWidth="1"/>
    <col min="9484" max="9485" width="9.140625" style="1"/>
    <col min="9486" max="9486" width="5.42578125" style="1" customWidth="1"/>
    <col min="9487" max="9730" width="9.140625" style="1"/>
    <col min="9731" max="9731" width="6.7109375" style="1" customWidth="1"/>
    <col min="9732" max="9732" width="37" style="1" customWidth="1"/>
    <col min="9733" max="9733" width="5.5703125" style="1" customWidth="1"/>
    <col min="9734" max="9734" width="2.42578125" style="1" customWidth="1"/>
    <col min="9735" max="9735" width="4.28515625" style="1" customWidth="1"/>
    <col min="9736" max="9736" width="24.28515625" style="1" customWidth="1"/>
    <col min="9737" max="9737" width="9.7109375" style="1" customWidth="1"/>
    <col min="9738" max="9738" width="11.5703125" style="1" bestFit="1" customWidth="1"/>
    <col min="9739" max="9739" width="3.28515625" style="1" customWidth="1"/>
    <col min="9740" max="9741" width="9.140625" style="1"/>
    <col min="9742" max="9742" width="5.42578125" style="1" customWidth="1"/>
    <col min="9743" max="9986" width="9.140625" style="1"/>
    <col min="9987" max="9987" width="6.7109375" style="1" customWidth="1"/>
    <col min="9988" max="9988" width="37" style="1" customWidth="1"/>
    <col min="9989" max="9989" width="5.5703125" style="1" customWidth="1"/>
    <col min="9990" max="9990" width="2.42578125" style="1" customWidth="1"/>
    <col min="9991" max="9991" width="4.28515625" style="1" customWidth="1"/>
    <col min="9992" max="9992" width="24.28515625" style="1" customWidth="1"/>
    <col min="9993" max="9993" width="9.7109375" style="1" customWidth="1"/>
    <col min="9994" max="9994" width="11.5703125" style="1" bestFit="1" customWidth="1"/>
    <col min="9995" max="9995" width="3.28515625" style="1" customWidth="1"/>
    <col min="9996" max="9997" width="9.140625" style="1"/>
    <col min="9998" max="9998" width="5.42578125" style="1" customWidth="1"/>
    <col min="9999" max="10242" width="9.140625" style="1"/>
    <col min="10243" max="10243" width="6.7109375" style="1" customWidth="1"/>
    <col min="10244" max="10244" width="37" style="1" customWidth="1"/>
    <col min="10245" max="10245" width="5.5703125" style="1" customWidth="1"/>
    <col min="10246" max="10246" width="2.42578125" style="1" customWidth="1"/>
    <col min="10247" max="10247" width="4.28515625" style="1" customWidth="1"/>
    <col min="10248" max="10248" width="24.28515625" style="1" customWidth="1"/>
    <col min="10249" max="10249" width="9.7109375" style="1" customWidth="1"/>
    <col min="10250" max="10250" width="11.5703125" style="1" bestFit="1" customWidth="1"/>
    <col min="10251" max="10251" width="3.28515625" style="1" customWidth="1"/>
    <col min="10252" max="10253" width="9.140625" style="1"/>
    <col min="10254" max="10254" width="5.42578125" style="1" customWidth="1"/>
    <col min="10255" max="10498" width="9.140625" style="1"/>
    <col min="10499" max="10499" width="6.7109375" style="1" customWidth="1"/>
    <col min="10500" max="10500" width="37" style="1" customWidth="1"/>
    <col min="10501" max="10501" width="5.5703125" style="1" customWidth="1"/>
    <col min="10502" max="10502" width="2.42578125" style="1" customWidth="1"/>
    <col min="10503" max="10503" width="4.28515625" style="1" customWidth="1"/>
    <col min="10504" max="10504" width="24.28515625" style="1" customWidth="1"/>
    <col min="10505" max="10505" width="9.7109375" style="1" customWidth="1"/>
    <col min="10506" max="10506" width="11.5703125" style="1" bestFit="1" customWidth="1"/>
    <col min="10507" max="10507" width="3.28515625" style="1" customWidth="1"/>
    <col min="10508" max="10509" width="9.140625" style="1"/>
    <col min="10510" max="10510" width="5.42578125" style="1" customWidth="1"/>
    <col min="10511" max="10754" width="9.140625" style="1"/>
    <col min="10755" max="10755" width="6.7109375" style="1" customWidth="1"/>
    <col min="10756" max="10756" width="37" style="1" customWidth="1"/>
    <col min="10757" max="10757" width="5.5703125" style="1" customWidth="1"/>
    <col min="10758" max="10758" width="2.42578125" style="1" customWidth="1"/>
    <col min="10759" max="10759" width="4.28515625" style="1" customWidth="1"/>
    <col min="10760" max="10760" width="24.28515625" style="1" customWidth="1"/>
    <col min="10761" max="10761" width="9.7109375" style="1" customWidth="1"/>
    <col min="10762" max="10762" width="11.5703125" style="1" bestFit="1" customWidth="1"/>
    <col min="10763" max="10763" width="3.28515625" style="1" customWidth="1"/>
    <col min="10764" max="10765" width="9.140625" style="1"/>
    <col min="10766" max="10766" width="5.42578125" style="1" customWidth="1"/>
    <col min="10767" max="11010" width="9.140625" style="1"/>
    <col min="11011" max="11011" width="6.7109375" style="1" customWidth="1"/>
    <col min="11012" max="11012" width="37" style="1" customWidth="1"/>
    <col min="11013" max="11013" width="5.5703125" style="1" customWidth="1"/>
    <col min="11014" max="11014" width="2.42578125" style="1" customWidth="1"/>
    <col min="11015" max="11015" width="4.28515625" style="1" customWidth="1"/>
    <col min="11016" max="11016" width="24.28515625" style="1" customWidth="1"/>
    <col min="11017" max="11017" width="9.7109375" style="1" customWidth="1"/>
    <col min="11018" max="11018" width="11.5703125" style="1" bestFit="1" customWidth="1"/>
    <col min="11019" max="11019" width="3.28515625" style="1" customWidth="1"/>
    <col min="11020" max="11021" width="9.140625" style="1"/>
    <col min="11022" max="11022" width="5.42578125" style="1" customWidth="1"/>
    <col min="11023" max="11266" width="9.140625" style="1"/>
    <col min="11267" max="11267" width="6.7109375" style="1" customWidth="1"/>
    <col min="11268" max="11268" width="37" style="1" customWidth="1"/>
    <col min="11269" max="11269" width="5.5703125" style="1" customWidth="1"/>
    <col min="11270" max="11270" width="2.42578125" style="1" customWidth="1"/>
    <col min="11271" max="11271" width="4.28515625" style="1" customWidth="1"/>
    <col min="11272" max="11272" width="24.28515625" style="1" customWidth="1"/>
    <col min="11273" max="11273" width="9.7109375" style="1" customWidth="1"/>
    <col min="11274" max="11274" width="11.5703125" style="1" bestFit="1" customWidth="1"/>
    <col min="11275" max="11275" width="3.28515625" style="1" customWidth="1"/>
    <col min="11276" max="11277" width="9.140625" style="1"/>
    <col min="11278" max="11278" width="5.42578125" style="1" customWidth="1"/>
    <col min="11279" max="11522" width="9.140625" style="1"/>
    <col min="11523" max="11523" width="6.7109375" style="1" customWidth="1"/>
    <col min="11524" max="11524" width="37" style="1" customWidth="1"/>
    <col min="11525" max="11525" width="5.5703125" style="1" customWidth="1"/>
    <col min="11526" max="11526" width="2.42578125" style="1" customWidth="1"/>
    <col min="11527" max="11527" width="4.28515625" style="1" customWidth="1"/>
    <col min="11528" max="11528" width="24.28515625" style="1" customWidth="1"/>
    <col min="11529" max="11529" width="9.7109375" style="1" customWidth="1"/>
    <col min="11530" max="11530" width="11.5703125" style="1" bestFit="1" customWidth="1"/>
    <col min="11531" max="11531" width="3.28515625" style="1" customWidth="1"/>
    <col min="11532" max="11533" width="9.140625" style="1"/>
    <col min="11534" max="11534" width="5.42578125" style="1" customWidth="1"/>
    <col min="11535" max="11778" width="9.140625" style="1"/>
    <col min="11779" max="11779" width="6.7109375" style="1" customWidth="1"/>
    <col min="11780" max="11780" width="37" style="1" customWidth="1"/>
    <col min="11781" max="11781" width="5.5703125" style="1" customWidth="1"/>
    <col min="11782" max="11782" width="2.42578125" style="1" customWidth="1"/>
    <col min="11783" max="11783" width="4.28515625" style="1" customWidth="1"/>
    <col min="11784" max="11784" width="24.28515625" style="1" customWidth="1"/>
    <col min="11785" max="11785" width="9.7109375" style="1" customWidth="1"/>
    <col min="11786" max="11786" width="11.5703125" style="1" bestFit="1" customWidth="1"/>
    <col min="11787" max="11787" width="3.28515625" style="1" customWidth="1"/>
    <col min="11788" max="11789" width="9.140625" style="1"/>
    <col min="11790" max="11790" width="5.42578125" style="1" customWidth="1"/>
    <col min="11791" max="12034" width="9.140625" style="1"/>
    <col min="12035" max="12035" width="6.7109375" style="1" customWidth="1"/>
    <col min="12036" max="12036" width="37" style="1" customWidth="1"/>
    <col min="12037" max="12037" width="5.5703125" style="1" customWidth="1"/>
    <col min="12038" max="12038" width="2.42578125" style="1" customWidth="1"/>
    <col min="12039" max="12039" width="4.28515625" style="1" customWidth="1"/>
    <col min="12040" max="12040" width="24.28515625" style="1" customWidth="1"/>
    <col min="12041" max="12041" width="9.7109375" style="1" customWidth="1"/>
    <col min="12042" max="12042" width="11.5703125" style="1" bestFit="1" customWidth="1"/>
    <col min="12043" max="12043" width="3.28515625" style="1" customWidth="1"/>
    <col min="12044" max="12045" width="9.140625" style="1"/>
    <col min="12046" max="12046" width="5.42578125" style="1" customWidth="1"/>
    <col min="12047" max="12290" width="9.140625" style="1"/>
    <col min="12291" max="12291" width="6.7109375" style="1" customWidth="1"/>
    <col min="12292" max="12292" width="37" style="1" customWidth="1"/>
    <col min="12293" max="12293" width="5.5703125" style="1" customWidth="1"/>
    <col min="12294" max="12294" width="2.42578125" style="1" customWidth="1"/>
    <col min="12295" max="12295" width="4.28515625" style="1" customWidth="1"/>
    <col min="12296" max="12296" width="24.28515625" style="1" customWidth="1"/>
    <col min="12297" max="12297" width="9.7109375" style="1" customWidth="1"/>
    <col min="12298" max="12298" width="11.5703125" style="1" bestFit="1" customWidth="1"/>
    <col min="12299" max="12299" width="3.28515625" style="1" customWidth="1"/>
    <col min="12300" max="12301" width="9.140625" style="1"/>
    <col min="12302" max="12302" width="5.42578125" style="1" customWidth="1"/>
    <col min="12303" max="12546" width="9.140625" style="1"/>
    <col min="12547" max="12547" width="6.7109375" style="1" customWidth="1"/>
    <col min="12548" max="12548" width="37" style="1" customWidth="1"/>
    <col min="12549" max="12549" width="5.5703125" style="1" customWidth="1"/>
    <col min="12550" max="12550" width="2.42578125" style="1" customWidth="1"/>
    <col min="12551" max="12551" width="4.28515625" style="1" customWidth="1"/>
    <col min="12552" max="12552" width="24.28515625" style="1" customWidth="1"/>
    <col min="12553" max="12553" width="9.7109375" style="1" customWidth="1"/>
    <col min="12554" max="12554" width="11.5703125" style="1" bestFit="1" customWidth="1"/>
    <col min="12555" max="12555" width="3.28515625" style="1" customWidth="1"/>
    <col min="12556" max="12557" width="9.140625" style="1"/>
    <col min="12558" max="12558" width="5.42578125" style="1" customWidth="1"/>
    <col min="12559" max="12802" width="9.140625" style="1"/>
    <col min="12803" max="12803" width="6.7109375" style="1" customWidth="1"/>
    <col min="12804" max="12804" width="37" style="1" customWidth="1"/>
    <col min="12805" max="12805" width="5.5703125" style="1" customWidth="1"/>
    <col min="12806" max="12806" width="2.42578125" style="1" customWidth="1"/>
    <col min="12807" max="12807" width="4.28515625" style="1" customWidth="1"/>
    <col min="12808" max="12808" width="24.28515625" style="1" customWidth="1"/>
    <col min="12809" max="12809" width="9.7109375" style="1" customWidth="1"/>
    <col min="12810" max="12810" width="11.5703125" style="1" bestFit="1" customWidth="1"/>
    <col min="12811" max="12811" width="3.28515625" style="1" customWidth="1"/>
    <col min="12812" max="12813" width="9.140625" style="1"/>
    <col min="12814" max="12814" width="5.42578125" style="1" customWidth="1"/>
    <col min="12815" max="13058" width="9.140625" style="1"/>
    <col min="13059" max="13059" width="6.7109375" style="1" customWidth="1"/>
    <col min="13060" max="13060" width="37" style="1" customWidth="1"/>
    <col min="13061" max="13061" width="5.5703125" style="1" customWidth="1"/>
    <col min="13062" max="13062" width="2.42578125" style="1" customWidth="1"/>
    <col min="13063" max="13063" width="4.28515625" style="1" customWidth="1"/>
    <col min="13064" max="13064" width="24.28515625" style="1" customWidth="1"/>
    <col min="13065" max="13065" width="9.7109375" style="1" customWidth="1"/>
    <col min="13066" max="13066" width="11.5703125" style="1" bestFit="1" customWidth="1"/>
    <col min="13067" max="13067" width="3.28515625" style="1" customWidth="1"/>
    <col min="13068" max="13069" width="9.140625" style="1"/>
    <col min="13070" max="13070" width="5.42578125" style="1" customWidth="1"/>
    <col min="13071" max="13314" width="9.140625" style="1"/>
    <col min="13315" max="13315" width="6.7109375" style="1" customWidth="1"/>
    <col min="13316" max="13316" width="37" style="1" customWidth="1"/>
    <col min="13317" max="13317" width="5.5703125" style="1" customWidth="1"/>
    <col min="13318" max="13318" width="2.42578125" style="1" customWidth="1"/>
    <col min="13319" max="13319" width="4.28515625" style="1" customWidth="1"/>
    <col min="13320" max="13320" width="24.28515625" style="1" customWidth="1"/>
    <col min="13321" max="13321" width="9.7109375" style="1" customWidth="1"/>
    <col min="13322" max="13322" width="11.5703125" style="1" bestFit="1" customWidth="1"/>
    <col min="13323" max="13323" width="3.28515625" style="1" customWidth="1"/>
    <col min="13324" max="13325" width="9.140625" style="1"/>
    <col min="13326" max="13326" width="5.42578125" style="1" customWidth="1"/>
    <col min="13327" max="13570" width="9.140625" style="1"/>
    <col min="13571" max="13571" width="6.7109375" style="1" customWidth="1"/>
    <col min="13572" max="13572" width="37" style="1" customWidth="1"/>
    <col min="13573" max="13573" width="5.5703125" style="1" customWidth="1"/>
    <col min="13574" max="13574" width="2.42578125" style="1" customWidth="1"/>
    <col min="13575" max="13575" width="4.28515625" style="1" customWidth="1"/>
    <col min="13576" max="13576" width="24.28515625" style="1" customWidth="1"/>
    <col min="13577" max="13577" width="9.7109375" style="1" customWidth="1"/>
    <col min="13578" max="13578" width="11.5703125" style="1" bestFit="1" customWidth="1"/>
    <col min="13579" max="13579" width="3.28515625" style="1" customWidth="1"/>
    <col min="13580" max="13581" width="9.140625" style="1"/>
    <col min="13582" max="13582" width="5.42578125" style="1" customWidth="1"/>
    <col min="13583" max="13826" width="9.140625" style="1"/>
    <col min="13827" max="13827" width="6.7109375" style="1" customWidth="1"/>
    <col min="13828" max="13828" width="37" style="1" customWidth="1"/>
    <col min="13829" max="13829" width="5.5703125" style="1" customWidth="1"/>
    <col min="13830" max="13830" width="2.42578125" style="1" customWidth="1"/>
    <col min="13831" max="13831" width="4.28515625" style="1" customWidth="1"/>
    <col min="13832" max="13832" width="24.28515625" style="1" customWidth="1"/>
    <col min="13833" max="13833" width="9.7109375" style="1" customWidth="1"/>
    <col min="13834" max="13834" width="11.5703125" style="1" bestFit="1" customWidth="1"/>
    <col min="13835" max="13835" width="3.28515625" style="1" customWidth="1"/>
    <col min="13836" max="13837" width="9.140625" style="1"/>
    <col min="13838" max="13838" width="5.42578125" style="1" customWidth="1"/>
    <col min="13839" max="14082" width="9.140625" style="1"/>
    <col min="14083" max="14083" width="6.7109375" style="1" customWidth="1"/>
    <col min="14084" max="14084" width="37" style="1" customWidth="1"/>
    <col min="14085" max="14085" width="5.5703125" style="1" customWidth="1"/>
    <col min="14086" max="14086" width="2.42578125" style="1" customWidth="1"/>
    <col min="14087" max="14087" width="4.28515625" style="1" customWidth="1"/>
    <col min="14088" max="14088" width="24.28515625" style="1" customWidth="1"/>
    <col min="14089" max="14089" width="9.7109375" style="1" customWidth="1"/>
    <col min="14090" max="14090" width="11.5703125" style="1" bestFit="1" customWidth="1"/>
    <col min="14091" max="14091" width="3.28515625" style="1" customWidth="1"/>
    <col min="14092" max="14093" width="9.140625" style="1"/>
    <col min="14094" max="14094" width="5.42578125" style="1" customWidth="1"/>
    <col min="14095" max="14338" width="9.140625" style="1"/>
    <col min="14339" max="14339" width="6.7109375" style="1" customWidth="1"/>
    <col min="14340" max="14340" width="37" style="1" customWidth="1"/>
    <col min="14341" max="14341" width="5.5703125" style="1" customWidth="1"/>
    <col min="14342" max="14342" width="2.42578125" style="1" customWidth="1"/>
    <col min="14343" max="14343" width="4.28515625" style="1" customWidth="1"/>
    <col min="14344" max="14344" width="24.28515625" style="1" customWidth="1"/>
    <col min="14345" max="14345" width="9.7109375" style="1" customWidth="1"/>
    <col min="14346" max="14346" width="11.5703125" style="1" bestFit="1" customWidth="1"/>
    <col min="14347" max="14347" width="3.28515625" style="1" customWidth="1"/>
    <col min="14348" max="14349" width="9.140625" style="1"/>
    <col min="14350" max="14350" width="5.42578125" style="1" customWidth="1"/>
    <col min="14351" max="14594" width="9.140625" style="1"/>
    <col min="14595" max="14595" width="6.7109375" style="1" customWidth="1"/>
    <col min="14596" max="14596" width="37" style="1" customWidth="1"/>
    <col min="14597" max="14597" width="5.5703125" style="1" customWidth="1"/>
    <col min="14598" max="14598" width="2.42578125" style="1" customWidth="1"/>
    <col min="14599" max="14599" width="4.28515625" style="1" customWidth="1"/>
    <col min="14600" max="14600" width="24.28515625" style="1" customWidth="1"/>
    <col min="14601" max="14601" width="9.7109375" style="1" customWidth="1"/>
    <col min="14602" max="14602" width="11.5703125" style="1" bestFit="1" customWidth="1"/>
    <col min="14603" max="14603" width="3.28515625" style="1" customWidth="1"/>
    <col min="14604" max="14605" width="9.140625" style="1"/>
    <col min="14606" max="14606" width="5.42578125" style="1" customWidth="1"/>
    <col min="14607" max="14850" width="9.140625" style="1"/>
    <col min="14851" max="14851" width="6.7109375" style="1" customWidth="1"/>
    <col min="14852" max="14852" width="37" style="1" customWidth="1"/>
    <col min="14853" max="14853" width="5.5703125" style="1" customWidth="1"/>
    <col min="14854" max="14854" width="2.42578125" style="1" customWidth="1"/>
    <col min="14855" max="14855" width="4.28515625" style="1" customWidth="1"/>
    <col min="14856" max="14856" width="24.28515625" style="1" customWidth="1"/>
    <col min="14857" max="14857" width="9.7109375" style="1" customWidth="1"/>
    <col min="14858" max="14858" width="11.5703125" style="1" bestFit="1" customWidth="1"/>
    <col min="14859" max="14859" width="3.28515625" style="1" customWidth="1"/>
    <col min="14860" max="14861" width="9.140625" style="1"/>
    <col min="14862" max="14862" width="5.42578125" style="1" customWidth="1"/>
    <col min="14863" max="15106" width="9.140625" style="1"/>
    <col min="15107" max="15107" width="6.7109375" style="1" customWidth="1"/>
    <col min="15108" max="15108" width="37" style="1" customWidth="1"/>
    <col min="15109" max="15109" width="5.5703125" style="1" customWidth="1"/>
    <col min="15110" max="15110" width="2.42578125" style="1" customWidth="1"/>
    <col min="15111" max="15111" width="4.28515625" style="1" customWidth="1"/>
    <col min="15112" max="15112" width="24.28515625" style="1" customWidth="1"/>
    <col min="15113" max="15113" width="9.7109375" style="1" customWidth="1"/>
    <col min="15114" max="15114" width="11.5703125" style="1" bestFit="1" customWidth="1"/>
    <col min="15115" max="15115" width="3.28515625" style="1" customWidth="1"/>
    <col min="15116" max="15117" width="9.140625" style="1"/>
    <col min="15118" max="15118" width="5.42578125" style="1" customWidth="1"/>
    <col min="15119" max="15362" width="9.140625" style="1"/>
    <col min="15363" max="15363" width="6.7109375" style="1" customWidth="1"/>
    <col min="15364" max="15364" width="37" style="1" customWidth="1"/>
    <col min="15365" max="15365" width="5.5703125" style="1" customWidth="1"/>
    <col min="15366" max="15366" width="2.42578125" style="1" customWidth="1"/>
    <col min="15367" max="15367" width="4.28515625" style="1" customWidth="1"/>
    <col min="15368" max="15368" width="24.28515625" style="1" customWidth="1"/>
    <col min="15369" max="15369" width="9.7109375" style="1" customWidth="1"/>
    <col min="15370" max="15370" width="11.5703125" style="1" bestFit="1" customWidth="1"/>
    <col min="15371" max="15371" width="3.28515625" style="1" customWidth="1"/>
    <col min="15372" max="15373" width="9.140625" style="1"/>
    <col min="15374" max="15374" width="5.42578125" style="1" customWidth="1"/>
    <col min="15375" max="15618" width="9.140625" style="1"/>
    <col min="15619" max="15619" width="6.7109375" style="1" customWidth="1"/>
    <col min="15620" max="15620" width="37" style="1" customWidth="1"/>
    <col min="15621" max="15621" width="5.5703125" style="1" customWidth="1"/>
    <col min="15622" max="15622" width="2.42578125" style="1" customWidth="1"/>
    <col min="15623" max="15623" width="4.28515625" style="1" customWidth="1"/>
    <col min="15624" max="15624" width="24.28515625" style="1" customWidth="1"/>
    <col min="15625" max="15625" width="9.7109375" style="1" customWidth="1"/>
    <col min="15626" max="15626" width="11.5703125" style="1" bestFit="1" customWidth="1"/>
    <col min="15627" max="15627" width="3.28515625" style="1" customWidth="1"/>
    <col min="15628" max="15629" width="9.140625" style="1"/>
    <col min="15630" max="15630" width="5.42578125" style="1" customWidth="1"/>
    <col min="15631" max="15874" width="9.140625" style="1"/>
    <col min="15875" max="15875" width="6.7109375" style="1" customWidth="1"/>
    <col min="15876" max="15876" width="37" style="1" customWidth="1"/>
    <col min="15877" max="15877" width="5.5703125" style="1" customWidth="1"/>
    <col min="15878" max="15878" width="2.42578125" style="1" customWidth="1"/>
    <col min="15879" max="15879" width="4.28515625" style="1" customWidth="1"/>
    <col min="15880" max="15880" width="24.28515625" style="1" customWidth="1"/>
    <col min="15881" max="15881" width="9.7109375" style="1" customWidth="1"/>
    <col min="15882" max="15882" width="11.5703125" style="1" bestFit="1" customWidth="1"/>
    <col min="15883" max="15883" width="3.28515625" style="1" customWidth="1"/>
    <col min="15884" max="15885" width="9.140625" style="1"/>
    <col min="15886" max="15886" width="5.42578125" style="1" customWidth="1"/>
    <col min="15887" max="16130" width="9.140625" style="1"/>
    <col min="16131" max="16131" width="6.7109375" style="1" customWidth="1"/>
    <col min="16132" max="16132" width="37" style="1" customWidth="1"/>
    <col min="16133" max="16133" width="5.5703125" style="1" customWidth="1"/>
    <col min="16134" max="16134" width="2.42578125" style="1" customWidth="1"/>
    <col min="16135" max="16135" width="4.28515625" style="1" customWidth="1"/>
    <col min="16136" max="16136" width="24.28515625" style="1" customWidth="1"/>
    <col min="16137" max="16137" width="9.7109375" style="1" customWidth="1"/>
    <col min="16138" max="16138" width="11.5703125" style="1" bestFit="1" customWidth="1"/>
    <col min="16139" max="16139" width="3.28515625" style="1" customWidth="1"/>
    <col min="16140" max="16141" width="9.140625" style="1"/>
    <col min="16142" max="16142" width="5.42578125" style="1" customWidth="1"/>
    <col min="16143" max="16384" width="9.140625" style="1"/>
  </cols>
  <sheetData>
    <row r="1" spans="1:26" ht="18" x14ac:dyDescent="0.25">
      <c r="A1" s="2" t="s">
        <v>54</v>
      </c>
      <c r="D1" s="2"/>
      <c r="J1" s="3" t="s">
        <v>422</v>
      </c>
      <c r="T1" s="1"/>
      <c r="U1" s="1"/>
      <c r="V1" s="1"/>
      <c r="W1" s="1"/>
      <c r="X1" s="1"/>
      <c r="Y1" s="1"/>
      <c r="Z1" s="1"/>
    </row>
    <row r="2" spans="1:26" ht="31.5" customHeight="1" x14ac:dyDescent="0.25">
      <c r="A2" s="38" t="s">
        <v>55</v>
      </c>
      <c r="D2" s="14"/>
      <c r="E2" s="10"/>
      <c r="F2" s="11"/>
      <c r="H2" s="11"/>
      <c r="T2" s="1"/>
      <c r="U2" s="1"/>
      <c r="V2" s="1"/>
      <c r="W2" s="1"/>
      <c r="X2" s="1"/>
      <c r="Y2" s="1"/>
      <c r="Z2" s="1"/>
    </row>
    <row r="3" spans="1:26" ht="19.899999999999999" customHeight="1" x14ac:dyDescent="0.2">
      <c r="A3" s="68" t="s">
        <v>56</v>
      </c>
      <c r="B3" s="68"/>
      <c r="C3" s="68"/>
      <c r="D3" s="68"/>
      <c r="H3" s="3"/>
      <c r="K3" s="12"/>
      <c r="L3" s="12"/>
      <c r="T3" s="1"/>
      <c r="U3" s="1"/>
      <c r="V3" s="1"/>
      <c r="W3" s="1"/>
      <c r="X3" s="1"/>
      <c r="Y3" s="1"/>
      <c r="Z3" s="1"/>
    </row>
    <row r="4" spans="1:26" ht="24.75" customHeight="1" x14ac:dyDescent="0.2">
      <c r="A4" s="63"/>
      <c r="T4" s="1"/>
      <c r="U4" s="1"/>
      <c r="V4" s="1"/>
      <c r="W4" s="1"/>
      <c r="X4" s="1"/>
      <c r="Y4" s="1"/>
      <c r="Z4" s="1"/>
    </row>
    <row r="5" spans="1:26" ht="39.75" customHeight="1" x14ac:dyDescent="0.2">
      <c r="A5" s="69" t="s">
        <v>57</v>
      </c>
      <c r="B5" s="70"/>
      <c r="C5" s="70"/>
      <c r="D5" s="70"/>
      <c r="E5" s="70"/>
      <c r="F5" s="70"/>
      <c r="G5" s="70"/>
      <c r="H5" s="72" t="s">
        <v>58</v>
      </c>
      <c r="I5" s="73"/>
      <c r="J5" s="73"/>
      <c r="K5" s="73"/>
      <c r="L5" s="73"/>
      <c r="M5" s="73"/>
      <c r="N5" s="73"/>
      <c r="T5" s="1"/>
      <c r="U5" s="1"/>
      <c r="V5" s="1"/>
      <c r="W5" s="1"/>
      <c r="X5" s="1"/>
      <c r="Y5" s="1"/>
      <c r="Z5" s="1"/>
    </row>
    <row r="6" spans="1:26" ht="17.25" customHeight="1" x14ac:dyDescent="0.2">
      <c r="A6" s="71"/>
      <c r="B6" s="71"/>
      <c r="C6" s="71"/>
      <c r="D6" s="71"/>
      <c r="E6" s="71"/>
      <c r="F6" s="71"/>
      <c r="G6" s="71"/>
      <c r="H6" s="74"/>
      <c r="I6" s="74"/>
      <c r="J6" s="74"/>
      <c r="K6" s="74"/>
      <c r="L6" s="74"/>
      <c r="M6" s="74"/>
      <c r="N6" s="74"/>
      <c r="T6" s="1"/>
      <c r="U6" s="1"/>
      <c r="V6" s="1"/>
      <c r="W6" s="1"/>
      <c r="X6" s="1"/>
      <c r="Y6" s="1"/>
      <c r="Z6" s="1"/>
    </row>
    <row r="7" spans="1:26" ht="42.6" customHeight="1" x14ac:dyDescent="0.2">
      <c r="A7" s="56" t="s">
        <v>59</v>
      </c>
      <c r="B7" s="56" t="s">
        <v>60</v>
      </c>
      <c r="C7" s="61" t="s">
        <v>61</v>
      </c>
      <c r="D7" s="56" t="s">
        <v>62</v>
      </c>
      <c r="E7" s="61" t="s">
        <v>63</v>
      </c>
      <c r="F7" s="61" t="s">
        <v>64</v>
      </c>
      <c r="G7" s="61" t="s">
        <v>65</v>
      </c>
      <c r="H7" s="56" t="s">
        <v>66</v>
      </c>
      <c r="I7" s="56" t="s">
        <v>67</v>
      </c>
      <c r="J7" s="61" t="s">
        <v>68</v>
      </c>
      <c r="K7" s="4"/>
      <c r="M7" s="1" t="s">
        <v>69</v>
      </c>
      <c r="N7" s="1" t="s">
        <v>70</v>
      </c>
      <c r="O7" s="1" t="s">
        <v>71</v>
      </c>
      <c r="P7" s="1" t="s">
        <v>72</v>
      </c>
      <c r="Q7" s="67" t="s">
        <v>73</v>
      </c>
      <c r="R7" s="67" t="s">
        <v>74</v>
      </c>
      <c r="S7" s="67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/>
    </row>
    <row r="8" spans="1:26" s="6" customFormat="1" ht="16.5" customHeight="1" x14ac:dyDescent="0.2">
      <c r="A8" s="53"/>
      <c r="B8" s="54"/>
      <c r="C8" s="58"/>
      <c r="D8" s="54"/>
      <c r="E8" s="64"/>
      <c r="F8" s="55"/>
      <c r="G8" s="60"/>
      <c r="H8" s="57"/>
      <c r="I8" s="55"/>
      <c r="J8" s="62"/>
      <c r="K8" s="9"/>
      <c r="L8" s="9"/>
      <c r="M8" s="9" t="str">
        <f>IFERROR(VLOOKUP(D8,listor!$A$2:$B$11,2,0),"")</f>
        <v/>
      </c>
      <c r="N8" s="1" t="b">
        <f>OR(D8=listor!$A$7,D8=listor!$A$9)</f>
        <v>0</v>
      </c>
      <c r="O8" s="1" t="b">
        <f t="shared" ref="O8:O42" si="0">OR(A8="NY",LEN(A8)=8)</f>
        <v>0</v>
      </c>
      <c r="P8" s="1" t="b">
        <f t="shared" ref="P8:P42" si="1">NOT(OR(A8="ny",A8=""))</f>
        <v>0</v>
      </c>
      <c r="Q8" s="1" t="b">
        <f t="shared" ref="Q8:Q42" si="2">A8="NY"</f>
        <v>0</v>
      </c>
      <c r="R8" s="1" t="b">
        <f t="shared" ref="R8:R42" si="3">AND(LEN(A8)=8,B8="Öppna spärrat kundnr")</f>
        <v>0</v>
      </c>
      <c r="S8" s="1" t="b">
        <f t="shared" ref="S8:S42" si="4">AND(LEN(A8)=8,B8="Nytt namn/adress")</f>
        <v>0</v>
      </c>
      <c r="T8" s="1" t="b">
        <f>OR(M8="",AND(M8=3,NOT(E8="")),AND(OR(M8=1,M8=2),LEN(E8)=10),AND(OR(M8=11,M8=12),LEN(E8)=12),AND(M8=4,NOT(E8="")),AND(OR(M8=5,M8=6),OR(AND(N8=FALSE,E8=""),AND(N8=TRUE,LEN(E8)=6))))</f>
        <v>1</v>
      </c>
      <c r="U8" s="1" t="b">
        <f>OR(AND(OR(M8=1,M8=11,M8=12,M8=2,M8=3),LEN(H8)=6),M8="",M8=4,M8=5,M8=6)</f>
        <v>1</v>
      </c>
      <c r="V8" s="1" t="b">
        <f>IF(Q8=TRUE,(IF(LEN(F8)&gt;0,TRUE,FALSE)))</f>
        <v>0</v>
      </c>
      <c r="W8" s="1" t="b">
        <f>IF(Q8=TRUE,(IF(LEN(G8)&gt;0,TRUE,FALSE)))</f>
        <v>0</v>
      </c>
      <c r="X8" s="1" t="b">
        <f>IF(Q8=TRUE,(IF(LEN(H8)&gt;0,TRUE,FALSE)))</f>
        <v>0</v>
      </c>
      <c r="Y8" s="1" t="b">
        <f>IF(Q8=TRUE,(IF(LEN(I8)&gt;0,TRUE,FALSE)))</f>
        <v>0</v>
      </c>
      <c r="Z8" s="1"/>
    </row>
    <row r="9" spans="1:26" s="6" customFormat="1" ht="16.5" customHeight="1" x14ac:dyDescent="0.2">
      <c r="A9" s="53"/>
      <c r="B9" s="54"/>
      <c r="C9" s="58"/>
      <c r="D9" s="54"/>
      <c r="E9" s="64"/>
      <c r="F9" s="55"/>
      <c r="G9" s="60"/>
      <c r="H9" s="57"/>
      <c r="I9" s="55"/>
      <c r="J9" s="62"/>
      <c r="K9" s="9"/>
      <c r="L9" s="9"/>
      <c r="M9" s="9" t="str">
        <f>IFERROR(VLOOKUP(D9,listor!$A$2:$B$11,2,0),"")</f>
        <v/>
      </c>
      <c r="N9" s="1" t="b">
        <f>OR(D9=listor!$A$7,D9=listor!$A$9)</f>
        <v>0</v>
      </c>
      <c r="O9" s="1" t="b">
        <f t="shared" si="0"/>
        <v>0</v>
      </c>
      <c r="P9" s="1" t="b">
        <f t="shared" si="1"/>
        <v>0</v>
      </c>
      <c r="Q9" s="1" t="b">
        <f t="shared" si="2"/>
        <v>0</v>
      </c>
      <c r="R9" s="1" t="b">
        <f t="shared" si="3"/>
        <v>0</v>
      </c>
      <c r="S9" s="1" t="b">
        <f t="shared" si="4"/>
        <v>0</v>
      </c>
      <c r="T9" s="1" t="b">
        <f t="shared" ref="T9:T42" si="5">OR(M9="",AND(M9=3,NOT(E9="")),AND(OR(M9=1,M9=2),LEN(E9)=10),AND(OR(M9=11,M9=12),LEN(E9)=12),AND(M9=4,NOT(E9="")),AND(OR(M9=5,M9=6),OR(AND(N9=FALSE,E9=""),AND(N9=TRUE,LEN(E9)=6))))</f>
        <v>1</v>
      </c>
      <c r="U9" s="1" t="b">
        <f t="shared" ref="U9:U32" si="6">OR(AND(OR(M9=1,M9=11,M9=12,M9=2,M9=3),LEN(H9)=6),M9="",M9=4,M9=5,M9=6)</f>
        <v>1</v>
      </c>
      <c r="V9" s="1" t="b">
        <f t="shared" ref="V9:V42" si="7">IF(Q9=TRUE,(IF(LEN(F9)&gt;0,TRUE,FALSE)))</f>
        <v>0</v>
      </c>
      <c r="W9" s="1" t="b">
        <f t="shared" ref="W9:W42" si="8">IF(Q9=TRUE,(IF(LEN(G9)&gt;0,TRUE,FALSE)))</f>
        <v>0</v>
      </c>
      <c r="X9" s="1" t="b">
        <f t="shared" ref="X9:X42" si="9">IF(Q9=TRUE,(IF(LEN(H9)&gt;0,TRUE,FALSE)))</f>
        <v>0</v>
      </c>
      <c r="Y9" s="1" t="b">
        <f t="shared" ref="Y9:Y42" si="10">IF(Q9=TRUE,(IF(LEN(I9)&gt;0,TRUE,FALSE)))</f>
        <v>0</v>
      </c>
      <c r="Z9" s="1"/>
    </row>
    <row r="10" spans="1:26" s="6" customFormat="1" ht="16.5" customHeight="1" x14ac:dyDescent="0.2">
      <c r="A10" s="53"/>
      <c r="B10" s="54"/>
      <c r="C10" s="58"/>
      <c r="D10" s="54"/>
      <c r="E10" s="64"/>
      <c r="F10" s="55"/>
      <c r="G10" s="60"/>
      <c r="H10" s="57"/>
      <c r="I10" s="55"/>
      <c r="J10" s="62"/>
      <c r="K10" s="9"/>
      <c r="L10" s="9"/>
      <c r="M10" s="9" t="str">
        <f>IFERROR(VLOOKUP(D10,listor!$A$2:$B$11,2,0),"")</f>
        <v/>
      </c>
      <c r="N10" s="1" t="b">
        <f>OR(D10=listor!$A$7,D10=listor!$A$9)</f>
        <v>0</v>
      </c>
      <c r="O10" s="1" t="b">
        <f t="shared" si="0"/>
        <v>0</v>
      </c>
      <c r="P10" s="1" t="b">
        <f t="shared" si="1"/>
        <v>0</v>
      </c>
      <c r="Q10" s="1" t="b">
        <f t="shared" si="2"/>
        <v>0</v>
      </c>
      <c r="R10" s="1" t="b">
        <f t="shared" si="3"/>
        <v>0</v>
      </c>
      <c r="S10" s="1" t="b">
        <f t="shared" si="4"/>
        <v>0</v>
      </c>
      <c r="T10" s="1" t="b">
        <f t="shared" si="5"/>
        <v>1</v>
      </c>
      <c r="U10" s="1" t="b">
        <f t="shared" si="6"/>
        <v>1</v>
      </c>
      <c r="V10" s="1" t="b">
        <f t="shared" si="7"/>
        <v>0</v>
      </c>
      <c r="W10" s="1" t="b">
        <f t="shared" si="8"/>
        <v>0</v>
      </c>
      <c r="X10" s="1" t="b">
        <f t="shared" si="9"/>
        <v>0</v>
      </c>
      <c r="Y10" s="1" t="b">
        <f t="shared" si="10"/>
        <v>0</v>
      </c>
      <c r="Z10" s="1"/>
    </row>
    <row r="11" spans="1:26" s="6" customFormat="1" ht="16.5" customHeight="1" x14ac:dyDescent="0.2">
      <c r="A11" s="53"/>
      <c r="B11" s="54"/>
      <c r="C11" s="58"/>
      <c r="D11" s="54"/>
      <c r="E11" s="64"/>
      <c r="F11" s="55"/>
      <c r="G11" s="60"/>
      <c r="H11" s="57"/>
      <c r="I11" s="55"/>
      <c r="J11" s="62"/>
      <c r="K11" s="9"/>
      <c r="L11" s="9"/>
      <c r="M11" s="9" t="str">
        <f>IFERROR(VLOOKUP(D11,listor!$A$2:$B$11,2,0),"")</f>
        <v/>
      </c>
      <c r="N11" s="1" t="b">
        <f>OR(D11=listor!$A$7,D11=listor!$A$9)</f>
        <v>0</v>
      </c>
      <c r="O11" s="1" t="b">
        <f t="shared" si="0"/>
        <v>0</v>
      </c>
      <c r="P11" s="1" t="b">
        <f t="shared" si="1"/>
        <v>0</v>
      </c>
      <c r="Q11" s="1" t="b">
        <f t="shared" si="2"/>
        <v>0</v>
      </c>
      <c r="R11" s="1" t="b">
        <f t="shared" si="3"/>
        <v>0</v>
      </c>
      <c r="S11" s="1" t="b">
        <f t="shared" si="4"/>
        <v>0</v>
      </c>
      <c r="T11" s="1" t="b">
        <f t="shared" si="5"/>
        <v>1</v>
      </c>
      <c r="U11" s="1" t="b">
        <f t="shared" si="6"/>
        <v>1</v>
      </c>
      <c r="V11" s="1" t="b">
        <f t="shared" si="7"/>
        <v>0</v>
      </c>
      <c r="W11" s="1" t="b">
        <f t="shared" si="8"/>
        <v>0</v>
      </c>
      <c r="X11" s="1" t="b">
        <f t="shared" si="9"/>
        <v>0</v>
      </c>
      <c r="Y11" s="1" t="b">
        <f t="shared" si="10"/>
        <v>0</v>
      </c>
      <c r="Z11" s="1"/>
    </row>
    <row r="12" spans="1:26" s="6" customFormat="1" ht="16.5" customHeight="1" x14ac:dyDescent="0.2">
      <c r="A12" s="53"/>
      <c r="B12" s="54"/>
      <c r="C12" s="58"/>
      <c r="D12" s="54"/>
      <c r="E12" s="64"/>
      <c r="F12" s="55"/>
      <c r="G12" s="60"/>
      <c r="H12" s="57"/>
      <c r="I12" s="55"/>
      <c r="J12" s="62"/>
      <c r="K12" s="9"/>
      <c r="L12" s="9"/>
      <c r="M12" s="9" t="str">
        <f>IFERROR(VLOOKUP(D12,listor!$A$2:$B$11,2,0),"")</f>
        <v/>
      </c>
      <c r="N12" s="1" t="b">
        <f>OR(D12=listor!$A$7,D12=listor!$A$9)</f>
        <v>0</v>
      </c>
      <c r="O12" s="1" t="b">
        <f t="shared" si="0"/>
        <v>0</v>
      </c>
      <c r="P12" s="1" t="b">
        <f t="shared" si="1"/>
        <v>0</v>
      </c>
      <c r="Q12" s="1" t="b">
        <f t="shared" si="2"/>
        <v>0</v>
      </c>
      <c r="R12" s="1" t="b">
        <f t="shared" si="3"/>
        <v>0</v>
      </c>
      <c r="S12" s="1" t="b">
        <f t="shared" si="4"/>
        <v>0</v>
      </c>
      <c r="T12" s="1" t="b">
        <f t="shared" si="5"/>
        <v>1</v>
      </c>
      <c r="U12" s="1" t="b">
        <f t="shared" si="6"/>
        <v>1</v>
      </c>
      <c r="V12" s="1" t="b">
        <f t="shared" si="7"/>
        <v>0</v>
      </c>
      <c r="W12" s="1" t="b">
        <f t="shared" si="8"/>
        <v>0</v>
      </c>
      <c r="X12" s="1" t="b">
        <f t="shared" si="9"/>
        <v>0</v>
      </c>
      <c r="Y12" s="1" t="b">
        <f t="shared" si="10"/>
        <v>0</v>
      </c>
      <c r="Z12" s="1"/>
    </row>
    <row r="13" spans="1:26" s="6" customFormat="1" ht="16.5" customHeight="1" x14ac:dyDescent="0.2">
      <c r="A13" s="53"/>
      <c r="B13" s="54"/>
      <c r="C13" s="58"/>
      <c r="D13" s="54"/>
      <c r="E13" s="64"/>
      <c r="F13" s="55"/>
      <c r="G13" s="60"/>
      <c r="H13" s="57"/>
      <c r="I13" s="55"/>
      <c r="J13" s="62"/>
      <c r="K13" s="9"/>
      <c r="L13" s="9"/>
      <c r="M13" s="9" t="str">
        <f>IFERROR(VLOOKUP(D13,listor!$A$2:$B$11,2,0),"")</f>
        <v/>
      </c>
      <c r="N13" s="1" t="b">
        <f>OR(D13=listor!$A$7,D13=listor!$A$9)</f>
        <v>0</v>
      </c>
      <c r="O13" s="1" t="b">
        <f t="shared" si="0"/>
        <v>0</v>
      </c>
      <c r="P13" s="1" t="b">
        <f t="shared" si="1"/>
        <v>0</v>
      </c>
      <c r="Q13" s="1" t="b">
        <f t="shared" si="2"/>
        <v>0</v>
      </c>
      <c r="R13" s="1" t="b">
        <f t="shared" si="3"/>
        <v>0</v>
      </c>
      <c r="S13" s="1" t="b">
        <f t="shared" si="4"/>
        <v>0</v>
      </c>
      <c r="T13" s="1" t="b">
        <f t="shared" si="5"/>
        <v>1</v>
      </c>
      <c r="U13" s="1" t="b">
        <f t="shared" si="6"/>
        <v>1</v>
      </c>
      <c r="V13" s="1" t="b">
        <f t="shared" si="7"/>
        <v>0</v>
      </c>
      <c r="W13" s="1" t="b">
        <f t="shared" si="8"/>
        <v>0</v>
      </c>
      <c r="X13" s="1" t="b">
        <f t="shared" si="9"/>
        <v>0</v>
      </c>
      <c r="Y13" s="1" t="b">
        <f t="shared" si="10"/>
        <v>0</v>
      </c>
      <c r="Z13" s="1"/>
    </row>
    <row r="14" spans="1:26" ht="15" x14ac:dyDescent="0.2">
      <c r="A14" s="53"/>
      <c r="B14" s="54"/>
      <c r="C14" s="58"/>
      <c r="D14" s="54"/>
      <c r="E14" s="64"/>
      <c r="F14" s="55"/>
      <c r="G14" s="60"/>
      <c r="H14" s="57"/>
      <c r="I14" s="55"/>
      <c r="J14" s="62"/>
      <c r="M14" s="9" t="str">
        <f>IFERROR(VLOOKUP(D14,listor!$A$2:$B$11,2,0),"")</f>
        <v/>
      </c>
      <c r="N14" s="1" t="b">
        <f>OR(D14=listor!$A$7,D14=listor!$A$9)</f>
        <v>0</v>
      </c>
      <c r="O14" s="1" t="b">
        <f t="shared" si="0"/>
        <v>0</v>
      </c>
      <c r="P14" s="1" t="b">
        <f t="shared" si="1"/>
        <v>0</v>
      </c>
      <c r="Q14" s="1" t="b">
        <f t="shared" si="2"/>
        <v>0</v>
      </c>
      <c r="R14" s="1" t="b">
        <f t="shared" si="3"/>
        <v>0</v>
      </c>
      <c r="S14" s="1" t="b">
        <f t="shared" si="4"/>
        <v>0</v>
      </c>
      <c r="T14" s="1" t="b">
        <f t="shared" si="5"/>
        <v>1</v>
      </c>
      <c r="U14" s="1" t="b">
        <f t="shared" si="6"/>
        <v>1</v>
      </c>
      <c r="V14" s="1" t="b">
        <f t="shared" si="7"/>
        <v>0</v>
      </c>
      <c r="W14" s="1" t="b">
        <f t="shared" si="8"/>
        <v>0</v>
      </c>
      <c r="X14" s="1" t="b">
        <f t="shared" si="9"/>
        <v>0</v>
      </c>
      <c r="Y14" s="1" t="b">
        <f t="shared" si="10"/>
        <v>0</v>
      </c>
      <c r="Z14" s="1"/>
    </row>
    <row r="15" spans="1:26" ht="15" x14ac:dyDescent="0.2">
      <c r="A15" s="53"/>
      <c r="B15" s="54"/>
      <c r="C15" s="58"/>
      <c r="D15" s="54"/>
      <c r="E15" s="64"/>
      <c r="F15" s="55"/>
      <c r="G15" s="60"/>
      <c r="H15" s="57"/>
      <c r="I15" s="55"/>
      <c r="J15" s="62"/>
      <c r="M15" s="9" t="str">
        <f>IFERROR(VLOOKUP(D15,listor!$A$2:$B$11,2,0),"")</f>
        <v/>
      </c>
      <c r="N15" s="1" t="b">
        <f>OR(D15=listor!$A$7,D15=listor!$A$9)</f>
        <v>0</v>
      </c>
      <c r="O15" s="1" t="b">
        <f t="shared" si="0"/>
        <v>0</v>
      </c>
      <c r="P15" s="1" t="b">
        <f t="shared" si="1"/>
        <v>0</v>
      </c>
      <c r="Q15" s="1" t="b">
        <f t="shared" si="2"/>
        <v>0</v>
      </c>
      <c r="R15" s="1" t="b">
        <f t="shared" si="3"/>
        <v>0</v>
      </c>
      <c r="S15" s="1" t="b">
        <f t="shared" si="4"/>
        <v>0</v>
      </c>
      <c r="T15" s="1" t="b">
        <f t="shared" si="5"/>
        <v>1</v>
      </c>
      <c r="U15" s="1" t="b">
        <f t="shared" si="6"/>
        <v>1</v>
      </c>
      <c r="V15" s="1" t="b">
        <f t="shared" si="7"/>
        <v>0</v>
      </c>
      <c r="W15" s="1" t="b">
        <f t="shared" si="8"/>
        <v>0</v>
      </c>
      <c r="X15" s="1" t="b">
        <f t="shared" si="9"/>
        <v>0</v>
      </c>
      <c r="Y15" s="1" t="b">
        <f t="shared" si="10"/>
        <v>0</v>
      </c>
      <c r="Z15" s="1"/>
    </row>
    <row r="16" spans="1:26" ht="15" x14ac:dyDescent="0.2">
      <c r="A16" s="53"/>
      <c r="B16" s="54"/>
      <c r="C16" s="58"/>
      <c r="D16" s="54"/>
      <c r="E16" s="64"/>
      <c r="F16" s="55"/>
      <c r="G16" s="60"/>
      <c r="H16" s="57"/>
      <c r="I16" s="55"/>
      <c r="J16" s="62"/>
      <c r="M16" s="9" t="str">
        <f>IFERROR(VLOOKUP(D16,listor!$A$2:$B$11,2,0),"")</f>
        <v/>
      </c>
      <c r="N16" s="1" t="b">
        <f>OR(D16=listor!$A$7,D16=listor!$A$9)</f>
        <v>0</v>
      </c>
      <c r="O16" s="1" t="b">
        <f t="shared" si="0"/>
        <v>0</v>
      </c>
      <c r="P16" s="1" t="b">
        <f t="shared" si="1"/>
        <v>0</v>
      </c>
      <c r="Q16" s="1" t="b">
        <f t="shared" si="2"/>
        <v>0</v>
      </c>
      <c r="R16" s="1" t="b">
        <f t="shared" si="3"/>
        <v>0</v>
      </c>
      <c r="S16" s="1" t="b">
        <f t="shared" si="4"/>
        <v>0</v>
      </c>
      <c r="T16" s="1" t="b">
        <f t="shared" si="5"/>
        <v>1</v>
      </c>
      <c r="U16" s="1" t="b">
        <f t="shared" si="6"/>
        <v>1</v>
      </c>
      <c r="V16" s="1" t="b">
        <f t="shared" si="7"/>
        <v>0</v>
      </c>
      <c r="W16" s="1" t="b">
        <f t="shared" si="8"/>
        <v>0</v>
      </c>
      <c r="X16" s="1" t="b">
        <f t="shared" si="9"/>
        <v>0</v>
      </c>
      <c r="Y16" s="1" t="b">
        <f t="shared" si="10"/>
        <v>0</v>
      </c>
      <c r="Z16" s="1"/>
    </row>
    <row r="17" spans="1:25" ht="15" x14ac:dyDescent="0.2">
      <c r="A17" s="53"/>
      <c r="B17" s="54"/>
      <c r="C17" s="58"/>
      <c r="D17" s="54"/>
      <c r="E17" s="64"/>
      <c r="F17" s="55"/>
      <c r="G17" s="60"/>
      <c r="H17" s="57"/>
      <c r="I17" s="55"/>
      <c r="J17" s="62"/>
      <c r="M17" s="9" t="str">
        <f>IFERROR(VLOOKUP(D17,listor!$A$2:$B$11,2,0),"")</f>
        <v/>
      </c>
      <c r="N17" s="1" t="b">
        <f>OR(D17=listor!$A$7,D17=listor!$A$9)</f>
        <v>0</v>
      </c>
      <c r="O17" s="1" t="b">
        <f t="shared" si="0"/>
        <v>0</v>
      </c>
      <c r="P17" s="1" t="b">
        <f t="shared" si="1"/>
        <v>0</v>
      </c>
      <c r="Q17" s="1" t="b">
        <f t="shared" si="2"/>
        <v>0</v>
      </c>
      <c r="R17" s="1" t="b">
        <f t="shared" si="3"/>
        <v>0</v>
      </c>
      <c r="S17" s="1" t="b">
        <f t="shared" si="4"/>
        <v>0</v>
      </c>
      <c r="T17" s="1" t="b">
        <f t="shared" si="5"/>
        <v>1</v>
      </c>
      <c r="U17" s="1" t="b">
        <f t="shared" si="6"/>
        <v>1</v>
      </c>
      <c r="V17" s="1" t="b">
        <f t="shared" si="7"/>
        <v>0</v>
      </c>
      <c r="W17" s="1" t="b">
        <f t="shared" si="8"/>
        <v>0</v>
      </c>
      <c r="X17" s="1" t="b">
        <f t="shared" si="9"/>
        <v>0</v>
      </c>
      <c r="Y17" s="1" t="b">
        <f t="shared" si="10"/>
        <v>0</v>
      </c>
    </row>
    <row r="18" spans="1:25" ht="15" x14ac:dyDescent="0.2">
      <c r="A18" s="53"/>
      <c r="B18" s="54"/>
      <c r="C18" s="58"/>
      <c r="D18" s="54"/>
      <c r="E18" s="64"/>
      <c r="F18" s="55"/>
      <c r="G18" s="60"/>
      <c r="H18" s="57"/>
      <c r="I18" s="55"/>
      <c r="J18" s="62"/>
      <c r="M18" s="9" t="str">
        <f>IFERROR(VLOOKUP(D18,listor!$A$2:$B$11,2,0),"")</f>
        <v/>
      </c>
      <c r="N18" s="1" t="b">
        <f>OR(D18=listor!$A$7,D18=listor!$A$9)</f>
        <v>0</v>
      </c>
      <c r="O18" s="1" t="b">
        <f t="shared" si="0"/>
        <v>0</v>
      </c>
      <c r="P18" s="1" t="b">
        <f t="shared" si="1"/>
        <v>0</v>
      </c>
      <c r="Q18" s="1" t="b">
        <f t="shared" si="2"/>
        <v>0</v>
      </c>
      <c r="R18" s="1" t="b">
        <f t="shared" si="3"/>
        <v>0</v>
      </c>
      <c r="S18" s="1" t="b">
        <f t="shared" si="4"/>
        <v>0</v>
      </c>
      <c r="T18" s="1" t="b">
        <f t="shared" si="5"/>
        <v>1</v>
      </c>
      <c r="U18" s="1" t="b">
        <f t="shared" si="6"/>
        <v>1</v>
      </c>
      <c r="V18" s="1" t="b">
        <f t="shared" si="7"/>
        <v>0</v>
      </c>
      <c r="W18" s="1" t="b">
        <f t="shared" si="8"/>
        <v>0</v>
      </c>
      <c r="X18" s="1" t="b">
        <f t="shared" si="9"/>
        <v>0</v>
      </c>
      <c r="Y18" s="1" t="b">
        <f t="shared" si="10"/>
        <v>0</v>
      </c>
    </row>
    <row r="19" spans="1:25" ht="15" x14ac:dyDescent="0.2">
      <c r="A19" s="53"/>
      <c r="B19" s="54"/>
      <c r="C19" s="58"/>
      <c r="D19" s="54"/>
      <c r="E19" s="64"/>
      <c r="F19" s="55"/>
      <c r="G19" s="60"/>
      <c r="H19" s="57"/>
      <c r="I19" s="55"/>
      <c r="J19" s="62"/>
      <c r="M19" s="9" t="str">
        <f>IFERROR(VLOOKUP(D19,listor!$A$2:$B$11,2,0),"")</f>
        <v/>
      </c>
      <c r="N19" s="1" t="b">
        <f>OR(D19=listor!$A$7,D19=listor!$A$9)</f>
        <v>0</v>
      </c>
      <c r="O19" s="1" t="b">
        <f t="shared" si="0"/>
        <v>0</v>
      </c>
      <c r="P19" s="1" t="b">
        <f t="shared" si="1"/>
        <v>0</v>
      </c>
      <c r="Q19" s="1" t="b">
        <f t="shared" si="2"/>
        <v>0</v>
      </c>
      <c r="R19" s="1" t="b">
        <f t="shared" si="3"/>
        <v>0</v>
      </c>
      <c r="S19" s="1" t="b">
        <f t="shared" si="4"/>
        <v>0</v>
      </c>
      <c r="T19" s="1" t="b">
        <f t="shared" si="5"/>
        <v>1</v>
      </c>
      <c r="U19" s="1" t="b">
        <f t="shared" si="6"/>
        <v>1</v>
      </c>
      <c r="V19" s="1" t="b">
        <f t="shared" si="7"/>
        <v>0</v>
      </c>
      <c r="W19" s="1" t="b">
        <f t="shared" si="8"/>
        <v>0</v>
      </c>
      <c r="X19" s="1" t="b">
        <f t="shared" si="9"/>
        <v>0</v>
      </c>
      <c r="Y19" s="1" t="b">
        <f t="shared" si="10"/>
        <v>0</v>
      </c>
    </row>
    <row r="20" spans="1:25" ht="15" x14ac:dyDescent="0.2">
      <c r="A20" s="53"/>
      <c r="B20" s="54"/>
      <c r="C20" s="58"/>
      <c r="D20" s="54"/>
      <c r="E20" s="64"/>
      <c r="F20" s="55"/>
      <c r="G20" s="60"/>
      <c r="H20" s="57"/>
      <c r="I20" s="55"/>
      <c r="J20" s="62"/>
      <c r="M20" s="9" t="str">
        <f>IFERROR(VLOOKUP(D20,listor!$A$2:$B$11,2,0),"")</f>
        <v/>
      </c>
      <c r="N20" s="1" t="b">
        <f>OR(D20=listor!$A$7,D20=listor!$A$9)</f>
        <v>0</v>
      </c>
      <c r="O20" s="1" t="b">
        <f t="shared" si="0"/>
        <v>0</v>
      </c>
      <c r="P20" s="1" t="b">
        <f t="shared" si="1"/>
        <v>0</v>
      </c>
      <c r="Q20" s="1" t="b">
        <f t="shared" si="2"/>
        <v>0</v>
      </c>
      <c r="R20" s="1" t="b">
        <f t="shared" si="3"/>
        <v>0</v>
      </c>
      <c r="S20" s="1" t="b">
        <f t="shared" si="4"/>
        <v>0</v>
      </c>
      <c r="T20" s="1" t="b">
        <f t="shared" si="5"/>
        <v>1</v>
      </c>
      <c r="U20" s="1" t="b">
        <f t="shared" si="6"/>
        <v>1</v>
      </c>
      <c r="V20" s="1" t="b">
        <f t="shared" si="7"/>
        <v>0</v>
      </c>
      <c r="W20" s="1" t="b">
        <f t="shared" si="8"/>
        <v>0</v>
      </c>
      <c r="X20" s="1" t="b">
        <f t="shared" si="9"/>
        <v>0</v>
      </c>
      <c r="Y20" s="1" t="b">
        <f t="shared" si="10"/>
        <v>0</v>
      </c>
    </row>
    <row r="21" spans="1:25" ht="15" x14ac:dyDescent="0.2">
      <c r="A21" s="53"/>
      <c r="B21" s="54"/>
      <c r="C21" s="58"/>
      <c r="D21" s="54"/>
      <c r="E21" s="64"/>
      <c r="F21" s="55"/>
      <c r="G21" s="60"/>
      <c r="H21" s="57"/>
      <c r="I21" s="55"/>
      <c r="J21" s="62"/>
      <c r="M21" s="9" t="str">
        <f>IFERROR(VLOOKUP(D21,listor!$A$2:$B$11,2,0),"")</f>
        <v/>
      </c>
      <c r="N21" s="1" t="b">
        <f>OR(D21=listor!$A$7,D21=listor!$A$9)</f>
        <v>0</v>
      </c>
      <c r="O21" s="1" t="b">
        <f t="shared" si="0"/>
        <v>0</v>
      </c>
      <c r="P21" s="1" t="b">
        <f t="shared" si="1"/>
        <v>0</v>
      </c>
      <c r="Q21" s="1" t="b">
        <f t="shared" si="2"/>
        <v>0</v>
      </c>
      <c r="R21" s="1" t="b">
        <f t="shared" si="3"/>
        <v>0</v>
      </c>
      <c r="S21" s="1" t="b">
        <f t="shared" si="4"/>
        <v>0</v>
      </c>
      <c r="T21" s="1" t="b">
        <f t="shared" si="5"/>
        <v>1</v>
      </c>
      <c r="U21" s="1" t="b">
        <f t="shared" si="6"/>
        <v>1</v>
      </c>
      <c r="V21" s="1" t="b">
        <f t="shared" si="7"/>
        <v>0</v>
      </c>
      <c r="W21" s="1" t="b">
        <f t="shared" si="8"/>
        <v>0</v>
      </c>
      <c r="X21" s="1" t="b">
        <f t="shared" si="9"/>
        <v>0</v>
      </c>
      <c r="Y21" s="1" t="b">
        <f t="shared" si="10"/>
        <v>0</v>
      </c>
    </row>
    <row r="22" spans="1:25" ht="15" x14ac:dyDescent="0.2">
      <c r="A22" s="53"/>
      <c r="B22" s="54"/>
      <c r="C22" s="58"/>
      <c r="D22" s="54"/>
      <c r="E22" s="64"/>
      <c r="F22" s="55"/>
      <c r="G22" s="60"/>
      <c r="H22" s="57"/>
      <c r="I22" s="55"/>
      <c r="J22" s="62"/>
      <c r="M22" s="9" t="str">
        <f>IFERROR(VLOOKUP(D22,listor!$A$2:$B$11,2,0),"")</f>
        <v/>
      </c>
      <c r="N22" s="1" t="b">
        <f>OR(D22=listor!$A$7,D22=listor!$A$9)</f>
        <v>0</v>
      </c>
      <c r="O22" s="1" t="b">
        <f t="shared" si="0"/>
        <v>0</v>
      </c>
      <c r="P22" s="1" t="b">
        <f t="shared" si="1"/>
        <v>0</v>
      </c>
      <c r="Q22" s="1" t="b">
        <f t="shared" si="2"/>
        <v>0</v>
      </c>
      <c r="R22" s="1" t="b">
        <f t="shared" si="3"/>
        <v>0</v>
      </c>
      <c r="S22" s="1" t="b">
        <f t="shared" si="4"/>
        <v>0</v>
      </c>
      <c r="T22" s="1" t="b">
        <f t="shared" si="5"/>
        <v>1</v>
      </c>
      <c r="U22" s="1" t="b">
        <f t="shared" si="6"/>
        <v>1</v>
      </c>
      <c r="V22" s="1" t="b">
        <f t="shared" si="7"/>
        <v>0</v>
      </c>
      <c r="W22" s="1" t="b">
        <f t="shared" si="8"/>
        <v>0</v>
      </c>
      <c r="X22" s="1" t="b">
        <f t="shared" si="9"/>
        <v>0</v>
      </c>
      <c r="Y22" s="1" t="b">
        <f t="shared" si="10"/>
        <v>0</v>
      </c>
    </row>
    <row r="23" spans="1:25" ht="15" x14ac:dyDescent="0.2">
      <c r="A23" s="53"/>
      <c r="B23" s="54"/>
      <c r="C23" s="58"/>
      <c r="D23" s="54"/>
      <c r="E23" s="64"/>
      <c r="F23" s="55"/>
      <c r="G23" s="60"/>
      <c r="H23" s="57"/>
      <c r="I23" s="55"/>
      <c r="J23" s="62"/>
      <c r="M23" s="9" t="str">
        <f>IFERROR(VLOOKUP(D23,listor!$A$2:$B$11,2,0),"")</f>
        <v/>
      </c>
      <c r="N23" s="1" t="b">
        <f>OR(D23=listor!$A$7,D23=listor!$A$9)</f>
        <v>0</v>
      </c>
      <c r="O23" s="1" t="b">
        <f t="shared" si="0"/>
        <v>0</v>
      </c>
      <c r="P23" s="1" t="b">
        <f t="shared" si="1"/>
        <v>0</v>
      </c>
      <c r="Q23" s="1" t="b">
        <f t="shared" si="2"/>
        <v>0</v>
      </c>
      <c r="R23" s="1" t="b">
        <f t="shared" si="3"/>
        <v>0</v>
      </c>
      <c r="S23" s="1" t="b">
        <f t="shared" si="4"/>
        <v>0</v>
      </c>
      <c r="T23" s="1" t="b">
        <f t="shared" si="5"/>
        <v>1</v>
      </c>
      <c r="U23" s="1" t="b">
        <f t="shared" si="6"/>
        <v>1</v>
      </c>
      <c r="V23" s="1" t="b">
        <f t="shared" si="7"/>
        <v>0</v>
      </c>
      <c r="W23" s="1" t="b">
        <f t="shared" si="8"/>
        <v>0</v>
      </c>
      <c r="X23" s="1" t="b">
        <f t="shared" si="9"/>
        <v>0</v>
      </c>
      <c r="Y23" s="1" t="b">
        <f t="shared" si="10"/>
        <v>0</v>
      </c>
    </row>
    <row r="24" spans="1:25" ht="15" x14ac:dyDescent="0.2">
      <c r="A24" s="53"/>
      <c r="B24" s="54"/>
      <c r="C24" s="58"/>
      <c r="D24" s="54"/>
      <c r="E24" s="64"/>
      <c r="F24" s="55"/>
      <c r="G24" s="60"/>
      <c r="H24" s="57"/>
      <c r="I24" s="55"/>
      <c r="J24" s="62"/>
      <c r="M24" s="9" t="str">
        <f>IFERROR(VLOOKUP(D24,listor!$A$2:$B$11,2,0),"")</f>
        <v/>
      </c>
      <c r="N24" s="1" t="b">
        <f>OR(D24=listor!$A$7,D24=listor!$A$9)</f>
        <v>0</v>
      </c>
      <c r="O24" s="1" t="b">
        <f t="shared" si="0"/>
        <v>0</v>
      </c>
      <c r="P24" s="1" t="b">
        <f t="shared" si="1"/>
        <v>0</v>
      </c>
      <c r="Q24" s="1" t="b">
        <f t="shared" si="2"/>
        <v>0</v>
      </c>
      <c r="R24" s="1" t="b">
        <f t="shared" si="3"/>
        <v>0</v>
      </c>
      <c r="S24" s="1" t="b">
        <f t="shared" si="4"/>
        <v>0</v>
      </c>
      <c r="T24" s="1" t="b">
        <f t="shared" si="5"/>
        <v>1</v>
      </c>
      <c r="U24" s="1" t="b">
        <f t="shared" si="6"/>
        <v>1</v>
      </c>
      <c r="V24" s="1" t="b">
        <f t="shared" si="7"/>
        <v>0</v>
      </c>
      <c r="W24" s="1" t="b">
        <f t="shared" si="8"/>
        <v>0</v>
      </c>
      <c r="X24" s="1" t="b">
        <f t="shared" si="9"/>
        <v>0</v>
      </c>
      <c r="Y24" s="1" t="b">
        <f t="shared" si="10"/>
        <v>0</v>
      </c>
    </row>
    <row r="25" spans="1:25" ht="15" x14ac:dyDescent="0.25">
      <c r="A25" s="65"/>
      <c r="B25" s="54"/>
      <c r="C25" s="58"/>
      <c r="D25" s="54"/>
      <c r="E25" s="64"/>
      <c r="F25" s="55"/>
      <c r="G25" s="60"/>
      <c r="H25" s="57"/>
      <c r="I25" s="55"/>
      <c r="J25" s="62"/>
      <c r="M25" s="9" t="str">
        <f>IFERROR(VLOOKUP(D25,listor!$A$2:$B$11,2,0),"")</f>
        <v/>
      </c>
      <c r="N25" s="1" t="b">
        <f>OR(D25=listor!$A$7,D25=listor!$A$9)</f>
        <v>0</v>
      </c>
      <c r="O25" s="1" t="b">
        <f t="shared" si="0"/>
        <v>0</v>
      </c>
      <c r="P25" s="1" t="b">
        <f t="shared" si="1"/>
        <v>0</v>
      </c>
      <c r="Q25" s="1" t="b">
        <f t="shared" si="2"/>
        <v>0</v>
      </c>
      <c r="R25" s="1" t="b">
        <f t="shared" si="3"/>
        <v>0</v>
      </c>
      <c r="S25" s="1" t="b">
        <f t="shared" si="4"/>
        <v>0</v>
      </c>
      <c r="T25" s="1" t="b">
        <f t="shared" si="5"/>
        <v>1</v>
      </c>
      <c r="U25" s="1" t="b">
        <f t="shared" si="6"/>
        <v>1</v>
      </c>
      <c r="V25" s="1" t="b">
        <f t="shared" si="7"/>
        <v>0</v>
      </c>
      <c r="W25" s="1" t="b">
        <f t="shared" si="8"/>
        <v>0</v>
      </c>
      <c r="X25" s="1" t="b">
        <f t="shared" si="9"/>
        <v>0</v>
      </c>
      <c r="Y25" s="1" t="b">
        <f t="shared" si="10"/>
        <v>0</v>
      </c>
    </row>
    <row r="26" spans="1:25" ht="15" x14ac:dyDescent="0.2">
      <c r="A26" s="53"/>
      <c r="B26" s="54"/>
      <c r="C26" s="58"/>
      <c r="D26" s="54"/>
      <c r="E26" s="64"/>
      <c r="F26" s="55"/>
      <c r="G26" s="60"/>
      <c r="H26" s="57"/>
      <c r="I26" s="55"/>
      <c r="J26" s="62"/>
      <c r="M26" s="9" t="str">
        <f>IFERROR(VLOOKUP(D26,listor!$A$2:$B$11,2,0),"")</f>
        <v/>
      </c>
      <c r="N26" s="1" t="b">
        <f>OR(D26=listor!$A$7,D26=listor!$A$9)</f>
        <v>0</v>
      </c>
      <c r="O26" s="1" t="b">
        <f t="shared" si="0"/>
        <v>0</v>
      </c>
      <c r="P26" s="1" t="b">
        <f t="shared" si="1"/>
        <v>0</v>
      </c>
      <c r="Q26" s="1" t="b">
        <f t="shared" si="2"/>
        <v>0</v>
      </c>
      <c r="R26" s="1" t="b">
        <f t="shared" si="3"/>
        <v>0</v>
      </c>
      <c r="S26" s="1" t="b">
        <f t="shared" si="4"/>
        <v>0</v>
      </c>
      <c r="T26" s="1" t="b">
        <f t="shared" si="5"/>
        <v>1</v>
      </c>
      <c r="U26" s="1" t="b">
        <f t="shared" si="6"/>
        <v>1</v>
      </c>
      <c r="V26" s="1" t="b">
        <f t="shared" si="7"/>
        <v>0</v>
      </c>
      <c r="W26" s="1" t="b">
        <f t="shared" si="8"/>
        <v>0</v>
      </c>
      <c r="X26" s="1" t="b">
        <f t="shared" si="9"/>
        <v>0</v>
      </c>
      <c r="Y26" s="1" t="b">
        <f t="shared" si="10"/>
        <v>0</v>
      </c>
    </row>
    <row r="27" spans="1:25" ht="15" x14ac:dyDescent="0.2">
      <c r="A27" s="53"/>
      <c r="B27" s="54"/>
      <c r="C27" s="58"/>
      <c r="D27" s="54"/>
      <c r="E27" s="64"/>
      <c r="F27" s="55"/>
      <c r="G27" s="60"/>
      <c r="H27" s="57"/>
      <c r="I27" s="55"/>
      <c r="J27" s="62"/>
      <c r="M27" s="9" t="str">
        <f>IFERROR(VLOOKUP(D27,listor!$A$2:$B$11,2,0),"")</f>
        <v/>
      </c>
      <c r="N27" s="1" t="b">
        <f>OR(D27=listor!$A$7,D27=listor!$A$9)</f>
        <v>0</v>
      </c>
      <c r="O27" s="1" t="b">
        <f t="shared" si="0"/>
        <v>0</v>
      </c>
      <c r="P27" s="1" t="b">
        <f t="shared" si="1"/>
        <v>0</v>
      </c>
      <c r="Q27" s="1" t="b">
        <f t="shared" si="2"/>
        <v>0</v>
      </c>
      <c r="R27" s="1" t="b">
        <f t="shared" si="3"/>
        <v>0</v>
      </c>
      <c r="S27" s="1" t="b">
        <f t="shared" si="4"/>
        <v>0</v>
      </c>
      <c r="T27" s="1" t="b">
        <f t="shared" si="5"/>
        <v>1</v>
      </c>
      <c r="U27" s="1" t="b">
        <f t="shared" si="6"/>
        <v>1</v>
      </c>
      <c r="V27" s="1" t="b">
        <f t="shared" si="7"/>
        <v>0</v>
      </c>
      <c r="W27" s="1" t="b">
        <f t="shared" si="8"/>
        <v>0</v>
      </c>
      <c r="X27" s="1" t="b">
        <f t="shared" si="9"/>
        <v>0</v>
      </c>
      <c r="Y27" s="1" t="b">
        <f t="shared" si="10"/>
        <v>0</v>
      </c>
    </row>
    <row r="28" spans="1:25" ht="15" x14ac:dyDescent="0.2">
      <c r="A28" s="53"/>
      <c r="B28" s="54"/>
      <c r="C28" s="58"/>
      <c r="D28" s="54"/>
      <c r="E28" s="64"/>
      <c r="F28" s="55"/>
      <c r="G28" s="60"/>
      <c r="H28" s="57"/>
      <c r="I28" s="55"/>
      <c r="J28" s="62"/>
      <c r="M28" s="9" t="str">
        <f>IFERROR(VLOOKUP(D28,listor!$A$2:$B$11,2,0),"")</f>
        <v/>
      </c>
      <c r="N28" s="1" t="b">
        <f>OR(D28=listor!$A$7,D28=listor!$A$9)</f>
        <v>0</v>
      </c>
      <c r="O28" s="1" t="b">
        <f t="shared" si="0"/>
        <v>0</v>
      </c>
      <c r="P28" s="1" t="b">
        <f t="shared" si="1"/>
        <v>0</v>
      </c>
      <c r="Q28" s="1" t="b">
        <f t="shared" si="2"/>
        <v>0</v>
      </c>
      <c r="R28" s="1" t="b">
        <f t="shared" si="3"/>
        <v>0</v>
      </c>
      <c r="S28" s="1" t="b">
        <f t="shared" si="4"/>
        <v>0</v>
      </c>
      <c r="T28" s="1" t="b">
        <f t="shared" si="5"/>
        <v>1</v>
      </c>
      <c r="U28" s="1" t="b">
        <f t="shared" si="6"/>
        <v>1</v>
      </c>
      <c r="V28" s="1" t="b">
        <f t="shared" si="7"/>
        <v>0</v>
      </c>
      <c r="W28" s="1" t="b">
        <f t="shared" si="8"/>
        <v>0</v>
      </c>
      <c r="X28" s="1" t="b">
        <f t="shared" si="9"/>
        <v>0</v>
      </c>
      <c r="Y28" s="1" t="b">
        <f t="shared" si="10"/>
        <v>0</v>
      </c>
    </row>
    <row r="29" spans="1:25" ht="15" x14ac:dyDescent="0.2">
      <c r="A29" s="53"/>
      <c r="B29" s="54"/>
      <c r="C29" s="58"/>
      <c r="D29" s="54"/>
      <c r="E29" s="64"/>
      <c r="F29" s="55"/>
      <c r="G29" s="60"/>
      <c r="H29" s="57"/>
      <c r="I29" s="55"/>
      <c r="J29" s="62"/>
      <c r="M29" s="9" t="str">
        <f>IFERROR(VLOOKUP(D29,listor!$A$2:$B$11,2,0),"")</f>
        <v/>
      </c>
      <c r="N29" s="1" t="b">
        <f>OR(D29=listor!$A$7,D29=listor!$A$9)</f>
        <v>0</v>
      </c>
      <c r="O29" s="1" t="b">
        <f t="shared" si="0"/>
        <v>0</v>
      </c>
      <c r="P29" s="1" t="b">
        <f t="shared" si="1"/>
        <v>0</v>
      </c>
      <c r="Q29" s="1" t="b">
        <f t="shared" si="2"/>
        <v>0</v>
      </c>
      <c r="R29" s="1" t="b">
        <f t="shared" si="3"/>
        <v>0</v>
      </c>
      <c r="S29" s="1" t="b">
        <f t="shared" si="4"/>
        <v>0</v>
      </c>
      <c r="T29" s="1" t="b">
        <f t="shared" si="5"/>
        <v>1</v>
      </c>
      <c r="U29" s="1" t="b">
        <f t="shared" si="6"/>
        <v>1</v>
      </c>
      <c r="V29" s="1" t="b">
        <f t="shared" si="7"/>
        <v>0</v>
      </c>
      <c r="W29" s="1" t="b">
        <f t="shared" si="8"/>
        <v>0</v>
      </c>
      <c r="X29" s="1" t="b">
        <f t="shared" si="9"/>
        <v>0</v>
      </c>
      <c r="Y29" s="1" t="b">
        <f t="shared" si="10"/>
        <v>0</v>
      </c>
    </row>
    <row r="30" spans="1:25" ht="15" x14ac:dyDescent="0.2">
      <c r="A30" s="53"/>
      <c r="B30" s="54"/>
      <c r="C30" s="58"/>
      <c r="D30" s="54"/>
      <c r="E30" s="64"/>
      <c r="F30" s="55"/>
      <c r="G30" s="60"/>
      <c r="H30" s="57"/>
      <c r="I30" s="55"/>
      <c r="J30" s="62"/>
      <c r="M30" s="9" t="str">
        <f>IFERROR(VLOOKUP(D30,listor!$A$2:$B$11,2,0),"")</f>
        <v/>
      </c>
      <c r="N30" s="1" t="b">
        <f>OR(D30=listor!$A$7,D30=listor!$A$9)</f>
        <v>0</v>
      </c>
      <c r="O30" s="1" t="b">
        <f t="shared" si="0"/>
        <v>0</v>
      </c>
      <c r="P30" s="1" t="b">
        <f t="shared" si="1"/>
        <v>0</v>
      </c>
      <c r="Q30" s="1" t="b">
        <f t="shared" si="2"/>
        <v>0</v>
      </c>
      <c r="R30" s="1" t="b">
        <f t="shared" si="3"/>
        <v>0</v>
      </c>
      <c r="S30" s="1" t="b">
        <f t="shared" si="4"/>
        <v>0</v>
      </c>
      <c r="T30" s="1" t="b">
        <f t="shared" si="5"/>
        <v>1</v>
      </c>
      <c r="U30" s="1" t="b">
        <f t="shared" si="6"/>
        <v>1</v>
      </c>
      <c r="V30" s="1" t="b">
        <f t="shared" si="7"/>
        <v>0</v>
      </c>
      <c r="W30" s="1" t="b">
        <f t="shared" si="8"/>
        <v>0</v>
      </c>
      <c r="X30" s="1" t="b">
        <f t="shared" si="9"/>
        <v>0</v>
      </c>
      <c r="Y30" s="1" t="b">
        <f t="shared" si="10"/>
        <v>0</v>
      </c>
    </row>
    <row r="31" spans="1:25" ht="15" x14ac:dyDescent="0.2">
      <c r="A31" s="53"/>
      <c r="B31" s="54"/>
      <c r="C31" s="58"/>
      <c r="D31" s="54"/>
      <c r="E31" s="64"/>
      <c r="F31" s="55"/>
      <c r="G31" s="60"/>
      <c r="H31" s="57"/>
      <c r="I31" s="55"/>
      <c r="J31" s="62"/>
      <c r="M31" s="9" t="str">
        <f>IFERROR(VLOOKUP(D31,listor!$A$2:$B$11,2,0),"")</f>
        <v/>
      </c>
      <c r="N31" s="1" t="b">
        <f>OR(D31=listor!$A$7,D31=listor!$A$9)</f>
        <v>0</v>
      </c>
      <c r="O31" s="1" t="b">
        <f t="shared" si="0"/>
        <v>0</v>
      </c>
      <c r="P31" s="1" t="b">
        <f t="shared" si="1"/>
        <v>0</v>
      </c>
      <c r="Q31" s="1" t="b">
        <f t="shared" si="2"/>
        <v>0</v>
      </c>
      <c r="R31" s="1" t="b">
        <f t="shared" si="3"/>
        <v>0</v>
      </c>
      <c r="S31" s="1" t="b">
        <f t="shared" si="4"/>
        <v>0</v>
      </c>
      <c r="T31" s="1" t="b">
        <f t="shared" si="5"/>
        <v>1</v>
      </c>
      <c r="U31" s="1" t="b">
        <f t="shared" si="6"/>
        <v>1</v>
      </c>
      <c r="V31" s="1" t="b">
        <f t="shared" si="7"/>
        <v>0</v>
      </c>
      <c r="W31" s="1" t="b">
        <f t="shared" si="8"/>
        <v>0</v>
      </c>
      <c r="X31" s="1" t="b">
        <f t="shared" si="9"/>
        <v>0</v>
      </c>
      <c r="Y31" s="1" t="b">
        <f t="shared" si="10"/>
        <v>0</v>
      </c>
    </row>
    <row r="32" spans="1:25" ht="15" x14ac:dyDescent="0.2">
      <c r="A32" s="53"/>
      <c r="B32" s="54"/>
      <c r="C32" s="58"/>
      <c r="D32" s="54"/>
      <c r="E32" s="64"/>
      <c r="F32" s="55"/>
      <c r="G32" s="60"/>
      <c r="H32" s="57"/>
      <c r="I32" s="55"/>
      <c r="J32" s="62"/>
      <c r="M32" s="9" t="str">
        <f>IFERROR(VLOOKUP(D32,listor!$A$2:$B$11,2,0),"")</f>
        <v/>
      </c>
      <c r="N32" s="1" t="b">
        <f>OR(D32=listor!$A$7,D32=listor!$A$9)</f>
        <v>0</v>
      </c>
      <c r="O32" s="1" t="b">
        <f t="shared" si="0"/>
        <v>0</v>
      </c>
      <c r="P32" s="1" t="b">
        <f t="shared" si="1"/>
        <v>0</v>
      </c>
      <c r="Q32" s="1" t="b">
        <f t="shared" si="2"/>
        <v>0</v>
      </c>
      <c r="R32" s="1" t="b">
        <f t="shared" si="3"/>
        <v>0</v>
      </c>
      <c r="S32" s="1" t="b">
        <f t="shared" si="4"/>
        <v>0</v>
      </c>
      <c r="T32" s="1" t="b">
        <f t="shared" si="5"/>
        <v>1</v>
      </c>
      <c r="U32" s="1" t="b">
        <f t="shared" si="6"/>
        <v>1</v>
      </c>
      <c r="V32" s="1" t="b">
        <f t="shared" si="7"/>
        <v>0</v>
      </c>
      <c r="W32" s="1" t="b">
        <f t="shared" si="8"/>
        <v>0</v>
      </c>
      <c r="X32" s="1" t="b">
        <f t="shared" si="9"/>
        <v>0</v>
      </c>
      <c r="Y32" s="1" t="b">
        <f t="shared" si="10"/>
        <v>0</v>
      </c>
    </row>
    <row r="33" spans="1:25" ht="15" x14ac:dyDescent="0.2">
      <c r="A33" s="53"/>
      <c r="B33" s="54"/>
      <c r="C33" s="58"/>
      <c r="D33" s="54"/>
      <c r="E33" s="64"/>
      <c r="F33" s="55"/>
      <c r="G33" s="60"/>
      <c r="H33" s="57"/>
      <c r="I33" s="55"/>
      <c r="J33" s="62"/>
      <c r="M33" s="9" t="str">
        <f>IFERROR(VLOOKUP(D33,listor!$A$2:$B$11,2,0),"")</f>
        <v/>
      </c>
      <c r="N33" s="1" t="b">
        <f>OR(D33=listor!$A$7,D33=listor!$A$9)</f>
        <v>0</v>
      </c>
      <c r="O33" s="1" t="b">
        <f t="shared" si="0"/>
        <v>0</v>
      </c>
      <c r="P33" s="1" t="b">
        <f t="shared" si="1"/>
        <v>0</v>
      </c>
      <c r="Q33" s="1" t="b">
        <f t="shared" si="2"/>
        <v>0</v>
      </c>
      <c r="R33" s="1" t="b">
        <f t="shared" si="3"/>
        <v>0</v>
      </c>
      <c r="S33" s="1" t="b">
        <f t="shared" si="4"/>
        <v>0</v>
      </c>
      <c r="T33" s="1" t="b">
        <f t="shared" si="5"/>
        <v>1</v>
      </c>
      <c r="U33" s="1" t="b">
        <f t="shared" ref="U33:U42" si="11">OR(AND(OR(M33=1,M33=11,M33=12,M33=2,M33=3),LEN(H33)=6),M33="",M33=4,M33=5,M33=6)</f>
        <v>1</v>
      </c>
      <c r="V33" s="1" t="b">
        <f t="shared" si="7"/>
        <v>0</v>
      </c>
      <c r="W33" s="1" t="b">
        <f t="shared" si="8"/>
        <v>0</v>
      </c>
      <c r="X33" s="1" t="b">
        <f t="shared" si="9"/>
        <v>0</v>
      </c>
      <c r="Y33" s="1" t="b">
        <f t="shared" si="10"/>
        <v>0</v>
      </c>
    </row>
    <row r="34" spans="1:25" ht="15" x14ac:dyDescent="0.2">
      <c r="A34" s="53"/>
      <c r="B34" s="54"/>
      <c r="C34" s="58"/>
      <c r="D34" s="54"/>
      <c r="E34" s="64"/>
      <c r="F34" s="55"/>
      <c r="G34" s="60"/>
      <c r="H34" s="57"/>
      <c r="I34" s="55"/>
      <c r="J34" s="62"/>
      <c r="M34" s="9" t="str">
        <f>IFERROR(VLOOKUP(D34,listor!$A$2:$B$11,2,0),"")</f>
        <v/>
      </c>
      <c r="N34" s="1" t="b">
        <f>OR(D34=listor!$A$7,D34=listor!$A$9)</f>
        <v>0</v>
      </c>
      <c r="O34" s="1" t="b">
        <f t="shared" si="0"/>
        <v>0</v>
      </c>
      <c r="P34" s="1" t="b">
        <f t="shared" si="1"/>
        <v>0</v>
      </c>
      <c r="Q34" s="1" t="b">
        <f t="shared" si="2"/>
        <v>0</v>
      </c>
      <c r="R34" s="1" t="b">
        <f t="shared" si="3"/>
        <v>0</v>
      </c>
      <c r="S34" s="1" t="b">
        <f t="shared" si="4"/>
        <v>0</v>
      </c>
      <c r="T34" s="1" t="b">
        <f t="shared" si="5"/>
        <v>1</v>
      </c>
      <c r="U34" s="1" t="b">
        <f t="shared" si="11"/>
        <v>1</v>
      </c>
      <c r="V34" s="1" t="b">
        <f t="shared" si="7"/>
        <v>0</v>
      </c>
      <c r="W34" s="1" t="b">
        <f t="shared" si="8"/>
        <v>0</v>
      </c>
      <c r="X34" s="1" t="b">
        <f t="shared" si="9"/>
        <v>0</v>
      </c>
      <c r="Y34" s="1" t="b">
        <f t="shared" si="10"/>
        <v>0</v>
      </c>
    </row>
    <row r="35" spans="1:25" ht="15" x14ac:dyDescent="0.2">
      <c r="A35" s="53"/>
      <c r="B35" s="54"/>
      <c r="C35" s="58"/>
      <c r="D35" s="54"/>
      <c r="E35" s="64"/>
      <c r="F35" s="55"/>
      <c r="G35" s="60"/>
      <c r="H35" s="57"/>
      <c r="I35" s="55"/>
      <c r="J35" s="62"/>
      <c r="M35" s="9" t="str">
        <f>IFERROR(VLOOKUP(D35,listor!$A$2:$B$11,2,0),"")</f>
        <v/>
      </c>
      <c r="N35" s="1" t="b">
        <f>OR(D35=listor!$A$7,D35=listor!$A$9)</f>
        <v>0</v>
      </c>
      <c r="O35" s="1" t="b">
        <f t="shared" si="0"/>
        <v>0</v>
      </c>
      <c r="P35" s="1" t="b">
        <f t="shared" si="1"/>
        <v>0</v>
      </c>
      <c r="Q35" s="1" t="b">
        <f t="shared" si="2"/>
        <v>0</v>
      </c>
      <c r="R35" s="1" t="b">
        <f t="shared" si="3"/>
        <v>0</v>
      </c>
      <c r="S35" s="1" t="b">
        <f t="shared" si="4"/>
        <v>0</v>
      </c>
      <c r="T35" s="1" t="b">
        <f t="shared" si="5"/>
        <v>1</v>
      </c>
      <c r="U35" s="1" t="b">
        <f t="shared" si="11"/>
        <v>1</v>
      </c>
      <c r="V35" s="1" t="b">
        <f t="shared" si="7"/>
        <v>0</v>
      </c>
      <c r="W35" s="1" t="b">
        <f t="shared" si="8"/>
        <v>0</v>
      </c>
      <c r="X35" s="1" t="b">
        <f t="shared" si="9"/>
        <v>0</v>
      </c>
      <c r="Y35" s="1" t="b">
        <f t="shared" si="10"/>
        <v>0</v>
      </c>
    </row>
    <row r="36" spans="1:25" ht="15" x14ac:dyDescent="0.2">
      <c r="A36" s="53"/>
      <c r="B36" s="54"/>
      <c r="C36" s="58"/>
      <c r="D36" s="54"/>
      <c r="E36" s="64"/>
      <c r="F36" s="55"/>
      <c r="G36" s="60"/>
      <c r="H36" s="57"/>
      <c r="I36" s="55"/>
      <c r="J36" s="62"/>
      <c r="M36" s="9" t="str">
        <f>IFERROR(VLOOKUP(D36,listor!$A$2:$B$11,2,0),"")</f>
        <v/>
      </c>
      <c r="N36" s="1" t="b">
        <f>OR(D36=listor!$A$7,D36=listor!$A$9)</f>
        <v>0</v>
      </c>
      <c r="O36" s="1" t="b">
        <f t="shared" si="0"/>
        <v>0</v>
      </c>
      <c r="P36" s="1" t="b">
        <f t="shared" si="1"/>
        <v>0</v>
      </c>
      <c r="Q36" s="1" t="b">
        <f t="shared" si="2"/>
        <v>0</v>
      </c>
      <c r="R36" s="1" t="b">
        <f t="shared" si="3"/>
        <v>0</v>
      </c>
      <c r="S36" s="1" t="b">
        <f t="shared" si="4"/>
        <v>0</v>
      </c>
      <c r="T36" s="1" t="b">
        <f t="shared" si="5"/>
        <v>1</v>
      </c>
      <c r="U36" s="1" t="b">
        <f t="shared" si="11"/>
        <v>1</v>
      </c>
      <c r="V36" s="1" t="b">
        <f t="shared" si="7"/>
        <v>0</v>
      </c>
      <c r="W36" s="1" t="b">
        <f t="shared" si="8"/>
        <v>0</v>
      </c>
      <c r="X36" s="1" t="b">
        <f t="shared" si="9"/>
        <v>0</v>
      </c>
      <c r="Y36" s="1" t="b">
        <f t="shared" si="10"/>
        <v>0</v>
      </c>
    </row>
    <row r="37" spans="1:25" ht="15" x14ac:dyDescent="0.2">
      <c r="A37" s="53"/>
      <c r="B37" s="54"/>
      <c r="C37" s="58"/>
      <c r="D37" s="54"/>
      <c r="E37" s="64"/>
      <c r="F37" s="55"/>
      <c r="G37" s="60"/>
      <c r="H37" s="57"/>
      <c r="I37" s="55"/>
      <c r="J37" s="62"/>
      <c r="M37" s="9" t="str">
        <f>IFERROR(VLOOKUP(D37,listor!$A$2:$B$11,2,0),"")</f>
        <v/>
      </c>
      <c r="N37" s="1" t="b">
        <f>OR(D37=listor!$A$7,D37=listor!$A$9)</f>
        <v>0</v>
      </c>
      <c r="O37" s="1" t="b">
        <f t="shared" si="0"/>
        <v>0</v>
      </c>
      <c r="P37" s="1" t="b">
        <f t="shared" si="1"/>
        <v>0</v>
      </c>
      <c r="Q37" s="1" t="b">
        <f t="shared" si="2"/>
        <v>0</v>
      </c>
      <c r="R37" s="1" t="b">
        <f t="shared" si="3"/>
        <v>0</v>
      </c>
      <c r="S37" s="1" t="b">
        <f t="shared" si="4"/>
        <v>0</v>
      </c>
      <c r="T37" s="1" t="b">
        <f t="shared" si="5"/>
        <v>1</v>
      </c>
      <c r="U37" s="1" t="b">
        <f t="shared" si="11"/>
        <v>1</v>
      </c>
      <c r="V37" s="1" t="b">
        <f t="shared" si="7"/>
        <v>0</v>
      </c>
      <c r="W37" s="1" t="b">
        <f t="shared" si="8"/>
        <v>0</v>
      </c>
      <c r="X37" s="1" t="b">
        <f t="shared" si="9"/>
        <v>0</v>
      </c>
      <c r="Y37" s="1" t="b">
        <f t="shared" si="10"/>
        <v>0</v>
      </c>
    </row>
    <row r="38" spans="1:25" ht="15" x14ac:dyDescent="0.2">
      <c r="A38" s="53"/>
      <c r="B38" s="54"/>
      <c r="C38" s="58"/>
      <c r="D38" s="54"/>
      <c r="E38" s="64"/>
      <c r="F38" s="55"/>
      <c r="G38" s="60"/>
      <c r="H38" s="57"/>
      <c r="I38" s="55"/>
      <c r="J38" s="62"/>
      <c r="M38" s="9" t="str">
        <f>IFERROR(VLOOKUP(D38,listor!$A$2:$B$11,2,0),"")</f>
        <v/>
      </c>
      <c r="N38" s="1" t="b">
        <f>OR(D38=listor!$A$7,D38=listor!$A$9)</f>
        <v>0</v>
      </c>
      <c r="O38" s="1" t="b">
        <f t="shared" si="0"/>
        <v>0</v>
      </c>
      <c r="P38" s="1" t="b">
        <f t="shared" si="1"/>
        <v>0</v>
      </c>
      <c r="Q38" s="1" t="b">
        <f t="shared" si="2"/>
        <v>0</v>
      </c>
      <c r="R38" s="1" t="b">
        <f t="shared" si="3"/>
        <v>0</v>
      </c>
      <c r="S38" s="1" t="b">
        <f t="shared" si="4"/>
        <v>0</v>
      </c>
      <c r="T38" s="1" t="b">
        <f t="shared" si="5"/>
        <v>1</v>
      </c>
      <c r="U38" s="1" t="b">
        <f t="shared" si="11"/>
        <v>1</v>
      </c>
      <c r="V38" s="1" t="b">
        <f t="shared" si="7"/>
        <v>0</v>
      </c>
      <c r="W38" s="1" t="b">
        <f t="shared" si="8"/>
        <v>0</v>
      </c>
      <c r="X38" s="1" t="b">
        <f t="shared" si="9"/>
        <v>0</v>
      </c>
      <c r="Y38" s="1" t="b">
        <f t="shared" si="10"/>
        <v>0</v>
      </c>
    </row>
    <row r="39" spans="1:25" ht="15" x14ac:dyDescent="0.2">
      <c r="A39" s="53"/>
      <c r="B39" s="54"/>
      <c r="C39" s="58"/>
      <c r="D39" s="54"/>
      <c r="E39" s="64"/>
      <c r="F39" s="55"/>
      <c r="G39" s="60"/>
      <c r="H39" s="57"/>
      <c r="I39" s="55"/>
      <c r="J39" s="62"/>
      <c r="M39" s="9" t="str">
        <f>IFERROR(VLOOKUP(D39,listor!$A$2:$B$11,2,0),"")</f>
        <v/>
      </c>
      <c r="N39" s="1" t="b">
        <f>OR(D39=listor!$A$7,D39=listor!$A$9)</f>
        <v>0</v>
      </c>
      <c r="O39" s="1" t="b">
        <f t="shared" si="0"/>
        <v>0</v>
      </c>
      <c r="P39" s="1" t="b">
        <f t="shared" si="1"/>
        <v>0</v>
      </c>
      <c r="Q39" s="1" t="b">
        <f t="shared" si="2"/>
        <v>0</v>
      </c>
      <c r="R39" s="1" t="b">
        <f t="shared" si="3"/>
        <v>0</v>
      </c>
      <c r="S39" s="1" t="b">
        <f t="shared" si="4"/>
        <v>0</v>
      </c>
      <c r="T39" s="1" t="b">
        <f t="shared" si="5"/>
        <v>1</v>
      </c>
      <c r="U39" s="1" t="b">
        <f t="shared" si="11"/>
        <v>1</v>
      </c>
      <c r="V39" s="1" t="b">
        <f t="shared" si="7"/>
        <v>0</v>
      </c>
      <c r="W39" s="1" t="b">
        <f t="shared" si="8"/>
        <v>0</v>
      </c>
      <c r="X39" s="1" t="b">
        <f t="shared" si="9"/>
        <v>0</v>
      </c>
      <c r="Y39" s="1" t="b">
        <f t="shared" si="10"/>
        <v>0</v>
      </c>
    </row>
    <row r="40" spans="1:25" ht="15" x14ac:dyDescent="0.2">
      <c r="A40" s="53"/>
      <c r="B40" s="54"/>
      <c r="C40" s="58"/>
      <c r="D40" s="54"/>
      <c r="E40" s="64"/>
      <c r="F40" s="55"/>
      <c r="G40" s="60"/>
      <c r="H40" s="57"/>
      <c r="I40" s="55"/>
      <c r="J40" s="62"/>
      <c r="M40" s="9" t="str">
        <f>IFERROR(VLOOKUP(D40,listor!$A$2:$B$11,2,0),"")</f>
        <v/>
      </c>
      <c r="N40" s="1" t="b">
        <f>OR(D40=listor!$A$7,D40=listor!$A$9)</f>
        <v>0</v>
      </c>
      <c r="O40" s="1" t="b">
        <f t="shared" si="0"/>
        <v>0</v>
      </c>
      <c r="P40" s="1" t="b">
        <f t="shared" si="1"/>
        <v>0</v>
      </c>
      <c r="Q40" s="1" t="b">
        <f t="shared" si="2"/>
        <v>0</v>
      </c>
      <c r="R40" s="1" t="b">
        <f t="shared" si="3"/>
        <v>0</v>
      </c>
      <c r="S40" s="1" t="b">
        <f t="shared" si="4"/>
        <v>0</v>
      </c>
      <c r="T40" s="1" t="b">
        <f t="shared" si="5"/>
        <v>1</v>
      </c>
      <c r="U40" s="1" t="b">
        <f t="shared" si="11"/>
        <v>1</v>
      </c>
      <c r="V40" s="1" t="b">
        <f t="shared" si="7"/>
        <v>0</v>
      </c>
      <c r="W40" s="1" t="b">
        <f t="shared" si="8"/>
        <v>0</v>
      </c>
      <c r="X40" s="1" t="b">
        <f t="shared" si="9"/>
        <v>0</v>
      </c>
      <c r="Y40" s="1" t="b">
        <f t="shared" si="10"/>
        <v>0</v>
      </c>
    </row>
    <row r="41" spans="1:25" ht="15" x14ac:dyDescent="0.2">
      <c r="A41" s="53"/>
      <c r="B41" s="54"/>
      <c r="C41" s="58"/>
      <c r="D41" s="54"/>
      <c r="E41" s="64"/>
      <c r="F41" s="55"/>
      <c r="G41" s="60"/>
      <c r="H41" s="57"/>
      <c r="I41" s="55"/>
      <c r="J41" s="62"/>
      <c r="M41" s="9" t="str">
        <f>IFERROR(VLOOKUP(D41,listor!$A$2:$B$11,2,0),"")</f>
        <v/>
      </c>
      <c r="N41" s="1" t="b">
        <f>OR(D41=listor!$A$7,D41=listor!$A$9)</f>
        <v>0</v>
      </c>
      <c r="O41" s="1" t="b">
        <f t="shared" si="0"/>
        <v>0</v>
      </c>
      <c r="P41" s="1" t="b">
        <f t="shared" si="1"/>
        <v>0</v>
      </c>
      <c r="Q41" s="1" t="b">
        <f t="shared" si="2"/>
        <v>0</v>
      </c>
      <c r="R41" s="1" t="b">
        <f t="shared" si="3"/>
        <v>0</v>
      </c>
      <c r="S41" s="1" t="b">
        <f t="shared" si="4"/>
        <v>0</v>
      </c>
      <c r="T41" s="1" t="b">
        <f t="shared" si="5"/>
        <v>1</v>
      </c>
      <c r="U41" s="1" t="b">
        <f t="shared" si="11"/>
        <v>1</v>
      </c>
      <c r="V41" s="1" t="b">
        <f t="shared" si="7"/>
        <v>0</v>
      </c>
      <c r="W41" s="1" t="b">
        <f t="shared" si="8"/>
        <v>0</v>
      </c>
      <c r="X41" s="1" t="b">
        <f t="shared" si="9"/>
        <v>0</v>
      </c>
      <c r="Y41" s="1" t="b">
        <f t="shared" si="10"/>
        <v>0</v>
      </c>
    </row>
    <row r="42" spans="1:25" ht="15" x14ac:dyDescent="0.2">
      <c r="A42" s="53"/>
      <c r="B42" s="54"/>
      <c r="C42" s="58"/>
      <c r="D42" s="54"/>
      <c r="E42" s="59"/>
      <c r="F42" s="55"/>
      <c r="G42" s="60"/>
      <c r="H42" s="57"/>
      <c r="I42" s="55"/>
      <c r="J42" s="62"/>
      <c r="M42" s="9" t="str">
        <f>IFERROR(VLOOKUP(D42,listor!$A$2:$B$11,2,0),"")</f>
        <v/>
      </c>
      <c r="N42" s="1" t="b">
        <f>OR(D42=listor!$A$7,D42=listor!$A$9)</f>
        <v>0</v>
      </c>
      <c r="O42" s="1" t="b">
        <f t="shared" si="0"/>
        <v>0</v>
      </c>
      <c r="P42" s="1" t="b">
        <f t="shared" si="1"/>
        <v>0</v>
      </c>
      <c r="Q42" s="1" t="b">
        <f t="shared" si="2"/>
        <v>0</v>
      </c>
      <c r="R42" s="1" t="b">
        <f t="shared" si="3"/>
        <v>0</v>
      </c>
      <c r="S42" s="1" t="b">
        <f t="shared" si="4"/>
        <v>0</v>
      </c>
      <c r="T42" s="1" t="b">
        <f t="shared" si="5"/>
        <v>1</v>
      </c>
      <c r="U42" s="1" t="b">
        <f t="shared" si="11"/>
        <v>1</v>
      </c>
      <c r="V42" s="1" t="b">
        <f t="shared" si="7"/>
        <v>0</v>
      </c>
      <c r="W42" s="1" t="b">
        <f t="shared" si="8"/>
        <v>0</v>
      </c>
      <c r="X42" s="1" t="b">
        <f t="shared" si="9"/>
        <v>0</v>
      </c>
      <c r="Y42" s="1" t="b">
        <f t="shared" si="10"/>
        <v>0</v>
      </c>
    </row>
  </sheetData>
  <sheetProtection formatCells="0" formatColumns="0" formatRows="0" insertColumns="0" insertRows="0" insertHyperlinks="0" deleteColumns="0" deleteRows="0" sort="0"/>
  <dataConsolidate/>
  <mergeCells count="3">
    <mergeCell ref="A3:D3"/>
    <mergeCell ref="A5:G6"/>
    <mergeCell ref="H5:N6"/>
  </mergeCells>
  <conditionalFormatting sqref="B8:B42">
    <cfRule type="expression" dxfId="36" priority="47" stopIfTrue="1">
      <formula>OR($R8,$S8)</formula>
    </cfRule>
    <cfRule type="expression" dxfId="35" priority="50">
      <formula>$P8</formula>
    </cfRule>
  </conditionalFormatting>
  <conditionalFormatting sqref="D8:D42">
    <cfRule type="expression" dxfId="34" priority="1">
      <formula>AND($A8="ny",NOT($M8=""))</formula>
    </cfRule>
    <cfRule type="expression" dxfId="33" priority="2">
      <formula>AND($Q8,OR($D8="",$M8=""))</formula>
    </cfRule>
  </conditionalFormatting>
  <conditionalFormatting sqref="E8:E42">
    <cfRule type="expression" dxfId="32" priority="74">
      <formula>NOT($T8)</formula>
    </cfRule>
  </conditionalFormatting>
  <conditionalFormatting sqref="E14:E41">
    <cfRule type="expression" dxfId="31" priority="43">
      <formula>NOT($T14)</formula>
    </cfRule>
  </conditionalFormatting>
  <conditionalFormatting sqref="E16">
    <cfRule type="expression" dxfId="30" priority="44">
      <formula>$Q16</formula>
    </cfRule>
  </conditionalFormatting>
  <conditionalFormatting sqref="E17:F17 E18:I41 C8:C42">
    <cfRule type="expression" dxfId="29" priority="49">
      <formula>$Q8</formula>
    </cfRule>
  </conditionalFormatting>
  <conditionalFormatting sqref="E8:I12 E8:E41 E42:I452">
    <cfRule type="expression" dxfId="28" priority="77">
      <formula>$Q8</formula>
    </cfRule>
  </conditionalFormatting>
  <conditionalFormatting sqref="E14:I15">
    <cfRule type="expression" dxfId="27" priority="45">
      <formula>$Q14</formula>
    </cfRule>
  </conditionalFormatting>
  <conditionalFormatting sqref="F8:F42">
    <cfRule type="expression" dxfId="26" priority="40">
      <formula>AND(NOT($V8),$Q8)</formula>
    </cfRule>
  </conditionalFormatting>
  <conditionalFormatting sqref="F15:F17">
    <cfRule type="expression" dxfId="25" priority="41">
      <formula>$S15</formula>
    </cfRule>
  </conditionalFormatting>
  <conditionalFormatting sqref="F16">
    <cfRule type="expression" dxfId="24" priority="42">
      <formula>$Q16</formula>
    </cfRule>
  </conditionalFormatting>
  <conditionalFormatting sqref="F8:I14 F18:I42">
    <cfRule type="expression" dxfId="23" priority="48">
      <formula>$S8</formula>
    </cfRule>
  </conditionalFormatting>
  <conditionalFormatting sqref="F13:I13">
    <cfRule type="expression" dxfId="22" priority="59">
      <formula>$Q13</formula>
    </cfRule>
  </conditionalFormatting>
  <conditionalFormatting sqref="G8:G42">
    <cfRule type="expression" dxfId="21" priority="35">
      <formula>AND(NOT($W8),$Q8)</formula>
    </cfRule>
  </conditionalFormatting>
  <conditionalFormatting sqref="G17">
    <cfRule type="expression" dxfId="20" priority="36">
      <formula>$S17</formula>
    </cfRule>
    <cfRule type="expression" dxfId="19" priority="37">
      <formula>$Q17</formula>
    </cfRule>
  </conditionalFormatting>
  <conditionalFormatting sqref="G15:I16">
    <cfRule type="expression" dxfId="18" priority="38">
      <formula>$S15</formula>
    </cfRule>
  </conditionalFormatting>
  <conditionalFormatting sqref="G16:I16">
    <cfRule type="expression" dxfId="17" priority="39">
      <formula>$Q16</formula>
    </cfRule>
  </conditionalFormatting>
  <conditionalFormatting sqref="H8:H42">
    <cfRule type="expression" dxfId="16" priority="32">
      <formula>AND(NOT($X8),$Q8)</formula>
    </cfRule>
  </conditionalFormatting>
  <conditionalFormatting sqref="H17">
    <cfRule type="expression" dxfId="15" priority="33">
      <formula>$S17</formula>
    </cfRule>
    <cfRule type="expression" dxfId="14" priority="34">
      <formula>$Q17</formula>
    </cfRule>
  </conditionalFormatting>
  <conditionalFormatting sqref="I8:I42">
    <cfRule type="expression" dxfId="13" priority="29">
      <formula>AND(NOT($Y8),$Q8)</formula>
    </cfRule>
  </conditionalFormatting>
  <conditionalFormatting sqref="I17">
    <cfRule type="expression" dxfId="12" priority="30">
      <formula>$S17</formula>
    </cfRule>
    <cfRule type="expression" dxfId="11" priority="31">
      <formula>$Q17</formula>
    </cfRule>
  </conditionalFormatting>
  <dataValidations xWindow="563" yWindow="532" count="6">
    <dataValidation type="list" allowBlank="1" showInputMessage="1" showErrorMessage="1" errorTitle="Felaktigt värde" error="Du måste ange vad som ska ändras om du angett ett kundnummer. Är det en ny kund ska detta fält vara tomt." sqref="B8:B42" xr:uid="{00000000-0002-0000-0200-000000000000}">
      <formula1>ändring</formula1>
    </dataValidation>
    <dataValidation type="custom" allowBlank="1" showInputMessage="1" showErrorMessage="1" errorTitle="Ogiltigt värde" error="Denna kolumn kan endast innehålla värdet NY eller ett åttasiffrigt kundnummer." prompt="Ange NY för att lägga upp ny kund._x000a_Ange kundnr för att ändra en befintlig kund." sqref="A8:A42" xr:uid="{00000000-0002-0000-0200-000002000000}">
      <formula1>O8</formula1>
    </dataValidation>
    <dataValidation type="list" allowBlank="1" showInputMessage="1" showErrorMessage="1" prompt="Välj en kundgrupp i listan. Du måste fylla i land för att få upp kundgrupper för utländska kunder." sqref="D8:D42" xr:uid="{00000000-0002-0000-0200-000003000000}">
      <formula1>IF(OR($C8="Sverige",$C8="",$C8="SE"),SEkundnr,UTLkundnr)</formula1>
    </dataValidation>
    <dataValidation type="custom" allowBlank="1" showInputMessage="1" showErrorMessage="1" errorTitle="Felaktigt värde" error="För svenska kunder ska postnummer anges med mellanslag, enligt formatet 123 45" prompt="Postnummer för svenska kunder anges enligt formatet: 123 45" sqref="H8:H42" xr:uid="{00000000-0002-0000-0200-000004000000}">
      <formula1>U8</formula1>
    </dataValidation>
    <dataValidation allowBlank="1" showInputMessage="1" showErrorMessage="1" prompt="Om kunden är en organisation ska en central fakturamottagningsadress anges. Personlig adress får endast anges för kunder som är privatpersoner." sqref="J8:J42" xr:uid="{00000000-0002-0000-0200-000005000000}"/>
    <dataValidation type="custom" allowBlank="1" showInputMessage="1" showErrorMessage="1" errorTitle="Felaktigt värde" error="Kundgr 1 &amp; 2: Ange orgnr, 10 siffror._x000a_Kundgr 11 &amp; 12: Ange personnr, 12  siffror._x000a_Kundgr 3: Fältet ska vara tomt._x000a_Kundgr 4: Fältet får inte vara tomt._x000a_Kundgr 5 &amp; 6: Ange födelsedat 6 siffror om privatperson, annars tomt." prompt="Orgnummer anges med 10 siffror utan bindestreck._x000a_Personnummer anges med 12 siffror utan bindestreck. _x000a_För privatpersoner utomlands anges 6 siffrorna i födelsedatumet." sqref="E8:E42" xr:uid="{A10DA660-6A12-4DC2-BC33-4BFEBB113031}">
      <formula1>T8</formula1>
    </dataValidation>
  </dataValidations>
  <pageMargins left="0" right="0" top="0" bottom="0" header="0.51181102362204722" footer="0.51181102362204722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563" yWindow="532" count="1">
        <x14:dataValidation type="list" allowBlank="1" showInputMessage="1" showErrorMessage="1" xr:uid="{00000000-0002-0000-0200-000008000000}">
          <x14:formula1>
            <xm:f>listor!$F$2:$F$112</xm:f>
          </x14:formula1>
          <xm:sqref>C8:C42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L45"/>
  <sheetViews>
    <sheetView topLeftCell="D1" workbookViewId="0">
      <selection activeCell="F5" sqref="F5"/>
    </sheetView>
  </sheetViews>
  <sheetFormatPr defaultColWidth="24.28515625" defaultRowHeight="15" x14ac:dyDescent="0.25"/>
  <cols>
    <col min="1" max="1" width="204.7109375" hidden="1" customWidth="1"/>
    <col min="2" max="3" width="11" hidden="1" customWidth="1"/>
    <col min="4" max="4" width="3.7109375" customWidth="1"/>
    <col min="5" max="5" width="20.42578125" bestFit="1" customWidth="1"/>
    <col min="6" max="6" width="11" customWidth="1"/>
    <col min="7" max="7" width="11.42578125" customWidth="1"/>
    <col min="8" max="8" width="25.85546875" customWidth="1"/>
    <col min="9" max="9" width="9.7109375" bestFit="1" customWidth="1"/>
    <col min="10" max="10" width="6.5703125" bestFit="1" customWidth="1"/>
    <col min="11" max="11" width="3.85546875" customWidth="1"/>
    <col min="13" max="13" width="8.85546875" customWidth="1"/>
  </cols>
  <sheetData>
    <row r="1" spans="1:12" x14ac:dyDescent="0.25">
      <c r="A1" t="str">
        <f>CONCATENATE(IF(A9="*","*",""),"SELECT t.apar_id kundnr, t.apar_name namn,t.comp_reg_no orgnr, t.status s
from acuheader t
where t.client='SL'
")</f>
        <v xml:space="preserve">*SELECT t.apar_id kundnr, t.apar_name namn,t.comp_reg_no orgnr, t.status s
from acuheader t
where t.client='SL'
</v>
      </c>
    </row>
    <row r="2" spans="1:12" x14ac:dyDescent="0.25">
      <c r="A2" t="str">
        <f>CONCATENATE(IF(A10="*","*",""),"SELECT t.apar_id Kundnr, t.apar_name namn, t.comp_reg_no orgnr, t.status s
from acuheader t
where t.client='SL' and t.comp_reg_no!=''
")</f>
        <v xml:space="preserve">SELECT t.apar_id Kundnr, t.apar_name namn, t.comp_reg_no orgnr, t.status s
from acuheader t
where t.client='SL' and t.comp_reg_no!=''
</v>
      </c>
    </row>
    <row r="5" spans="1:12" x14ac:dyDescent="0.25">
      <c r="C5" t="s">
        <v>82</v>
      </c>
      <c r="E5" t="s">
        <v>83</v>
      </c>
      <c r="F5" s="41" t="s">
        <v>84</v>
      </c>
    </row>
    <row r="6" spans="1:12" ht="15.75" thickBot="1" x14ac:dyDescent="0.3">
      <c r="C6" t="s">
        <v>84</v>
      </c>
    </row>
    <row r="7" spans="1:12" ht="19.5" thickBot="1" x14ac:dyDescent="0.35">
      <c r="E7" s="75" t="s">
        <v>85</v>
      </c>
      <c r="F7" s="76"/>
      <c r="G7" s="77" t="s">
        <v>86</v>
      </c>
      <c r="H7" s="78"/>
      <c r="I7" s="78"/>
      <c r="J7" s="79"/>
    </row>
    <row r="8" spans="1:12" ht="15.75" thickBot="1" x14ac:dyDescent="0.3">
      <c r="E8" s="48" t="s">
        <v>82</v>
      </c>
      <c r="F8" s="49" t="s">
        <v>84</v>
      </c>
      <c r="G8" s="44" t="s">
        <v>87</v>
      </c>
      <c r="H8" s="46" t="s">
        <v>82</v>
      </c>
      <c r="I8" s="47" t="s">
        <v>84</v>
      </c>
      <c r="J8" s="47" t="s">
        <v>88</v>
      </c>
    </row>
    <row r="9" spans="1:12" hidden="1" x14ac:dyDescent="0.25">
      <c r="A9" t="str">
        <f>IF($F$5=C5,"columns","*")</f>
        <v>*</v>
      </c>
      <c r="B9" t="s">
        <v>89</v>
      </c>
      <c r="E9" s="50"/>
      <c r="F9" s="51"/>
      <c r="G9" s="43" t="s">
        <v>90</v>
      </c>
      <c r="H9" s="43" t="s">
        <v>91</v>
      </c>
      <c r="I9" s="43" t="s">
        <v>92</v>
      </c>
      <c r="J9" s="43" t="s">
        <v>93</v>
      </c>
    </row>
    <row r="10" spans="1:12" hidden="1" x14ac:dyDescent="0.25">
      <c r="A10" t="str">
        <f>IF($F$5=C6,"columns","*")</f>
        <v>columns</v>
      </c>
      <c r="C10" t="s">
        <v>94</v>
      </c>
      <c r="E10" s="51"/>
      <c r="F10" s="51"/>
      <c r="G10" s="42" t="s">
        <v>90</v>
      </c>
      <c r="H10" s="42" t="s">
        <v>91</v>
      </c>
      <c r="I10" s="42" t="s">
        <v>92</v>
      </c>
      <c r="J10" s="42" t="s">
        <v>93</v>
      </c>
    </row>
    <row r="11" spans="1:12" x14ac:dyDescent="0.25">
      <c r="A11" s="42" t="s">
        <v>95</v>
      </c>
      <c r="B11" s="42" t="str">
        <f>IF(E11="","9999999999",E11)</f>
        <v>9999999999</v>
      </c>
      <c r="C11" s="45" t="str">
        <f>IF(F11="","9999999999",F11)</f>
        <v>9999999999</v>
      </c>
      <c r="E11" s="51" t="str">
        <f>IF(Kundreskontra!$F$18="ny",Kundreskontra!$Q$18,"")</f>
        <v/>
      </c>
      <c r="F11" s="51" t="str">
        <f>IF(AND(Kundreskontra!$M$18="SE",Kundreskontra!$F$18="ny"),Kundreskontra!$O$18,"")</f>
        <v/>
      </c>
      <c r="G11" s="42"/>
      <c r="H11" s="42"/>
      <c r="I11" s="52"/>
      <c r="J11" s="52"/>
      <c r="L11" s="30"/>
    </row>
    <row r="12" spans="1:12" x14ac:dyDescent="0.25">
      <c r="A12" s="42" t="s">
        <v>95</v>
      </c>
      <c r="B12" s="42" t="str">
        <f t="shared" ref="B12:B45" si="0">IF(E12="","9999999999",E12)</f>
        <v>9999999999</v>
      </c>
      <c r="C12" s="45" t="str">
        <f t="shared" ref="C12:C45" si="1">IF(F12="","9999999999",F12)</f>
        <v>9999999999</v>
      </c>
      <c r="E12" s="51" t="str">
        <f>IF(Kundreskontra!$F$19="ny",Kundreskontra!$Q$19,"")</f>
        <v/>
      </c>
      <c r="F12" s="51" t="str">
        <f>IF(AND(Kundreskontra!$M$19="SE",Kundreskontra!$F$19="ny"),Kundreskontra!$O$19,"")</f>
        <v/>
      </c>
      <c r="G12" s="42"/>
      <c r="H12" s="42"/>
      <c r="I12" s="52"/>
      <c r="J12" s="52"/>
      <c r="L12" s="30"/>
    </row>
    <row r="13" spans="1:12" x14ac:dyDescent="0.25">
      <c r="A13" s="42" t="s">
        <v>95</v>
      </c>
      <c r="B13" s="42" t="str">
        <f t="shared" si="0"/>
        <v>9999999999</v>
      </c>
      <c r="C13" s="45" t="str">
        <f t="shared" si="1"/>
        <v>9999999999</v>
      </c>
      <c r="E13" s="51" t="str">
        <f>IF(Kundreskontra!$F$20="ny",Kundreskontra!$Q$20,"")</f>
        <v/>
      </c>
      <c r="F13" s="51" t="str">
        <f>IF(AND(Kundreskontra!$M$20="SE",Kundreskontra!$F$20="ny"),Kundreskontra!$O$20,"")</f>
        <v/>
      </c>
      <c r="G13" s="42"/>
      <c r="H13" s="42"/>
      <c r="I13" s="52"/>
      <c r="J13" s="52"/>
      <c r="L13" s="30"/>
    </row>
    <row r="14" spans="1:12" x14ac:dyDescent="0.25">
      <c r="A14" s="42" t="s">
        <v>95</v>
      </c>
      <c r="B14" s="42" t="str">
        <f t="shared" si="0"/>
        <v>9999999999</v>
      </c>
      <c r="C14" s="45" t="str">
        <f t="shared" si="1"/>
        <v>9999999999</v>
      </c>
      <c r="E14" s="51" t="str">
        <f>IF(Kundreskontra!$F$21="ny",Kundreskontra!$Q$21,"")</f>
        <v/>
      </c>
      <c r="F14" s="51" t="str">
        <f>IF(AND(Kundreskontra!$M$21="SE",Kundreskontra!$F$21="ny"),Kundreskontra!$O$21,"")</f>
        <v/>
      </c>
      <c r="G14" s="42"/>
      <c r="H14" s="42"/>
      <c r="I14" s="52"/>
      <c r="J14" s="52"/>
      <c r="L14" s="30"/>
    </row>
    <row r="15" spans="1:12" x14ac:dyDescent="0.25">
      <c r="A15" s="42" t="s">
        <v>95</v>
      </c>
      <c r="B15" s="42" t="str">
        <f t="shared" si="0"/>
        <v>9999999999</v>
      </c>
      <c r="C15" s="45" t="str">
        <f t="shared" si="1"/>
        <v>9999999999</v>
      </c>
      <c r="E15" s="51" t="str">
        <f>IF(Kundreskontra!$F$22="ny",Kundreskontra!$Q$22,"")</f>
        <v/>
      </c>
      <c r="F15" s="51" t="str">
        <f>IF(AND(Kundreskontra!$M$22="SE",Kundreskontra!$F$22="ny"),Kundreskontra!$O$22,"")</f>
        <v/>
      </c>
      <c r="G15" s="42"/>
      <c r="H15" s="42"/>
      <c r="I15" s="52"/>
      <c r="J15" s="52"/>
      <c r="L15" s="30"/>
    </row>
    <row r="16" spans="1:12" x14ac:dyDescent="0.25">
      <c r="A16" s="42" t="s">
        <v>95</v>
      </c>
      <c r="B16" s="42" t="str">
        <f t="shared" si="0"/>
        <v>9999999999</v>
      </c>
      <c r="C16" s="45" t="str">
        <f t="shared" si="1"/>
        <v>9999999999</v>
      </c>
      <c r="E16" s="51" t="str">
        <f>IF(Kundreskontra!$F$23="ny",Kundreskontra!$Q$23,"")</f>
        <v/>
      </c>
      <c r="F16" s="51" t="str">
        <f>IF(AND(Kundreskontra!$M$23="SE",Kundreskontra!$F$23="ny"),Kundreskontra!$O$23,"")</f>
        <v/>
      </c>
      <c r="G16" s="42"/>
      <c r="H16" s="42"/>
      <c r="I16" s="52"/>
      <c r="J16" s="52"/>
      <c r="L16" s="30"/>
    </row>
    <row r="17" spans="1:12" x14ac:dyDescent="0.25">
      <c r="A17" s="42" t="s">
        <v>95</v>
      </c>
      <c r="B17" s="42" t="str">
        <f t="shared" si="0"/>
        <v>9999999999</v>
      </c>
      <c r="C17" s="45" t="str">
        <f t="shared" si="1"/>
        <v>9999999999</v>
      </c>
      <c r="E17" s="51" t="str">
        <f>IF(Kundreskontra!$F$24="ny",Kundreskontra!$Q$24,"")</f>
        <v/>
      </c>
      <c r="F17" s="51" t="str">
        <f>IF(AND(Kundreskontra!$M$24="SE",Kundreskontra!$F$24="ny"),Kundreskontra!$O$24,"")</f>
        <v/>
      </c>
      <c r="G17" s="42"/>
      <c r="H17" s="42"/>
      <c r="I17" s="52"/>
      <c r="J17" s="52"/>
      <c r="L17" s="30"/>
    </row>
    <row r="18" spans="1:12" x14ac:dyDescent="0.25">
      <c r="A18" s="42" t="s">
        <v>95</v>
      </c>
      <c r="B18" s="42" t="str">
        <f t="shared" si="0"/>
        <v>9999999999</v>
      </c>
      <c r="C18" s="45" t="str">
        <f t="shared" si="1"/>
        <v>9999999999</v>
      </c>
      <c r="E18" s="51" t="str">
        <f>IF(Kundreskontra!$F$25="ny",Kundreskontra!$Q$25,"")</f>
        <v/>
      </c>
      <c r="F18" s="51" t="str">
        <f>IF(AND(Kundreskontra!$M$25="SE",Kundreskontra!$F$25="ny"),Kundreskontra!$O$25,"")</f>
        <v/>
      </c>
      <c r="G18" s="42"/>
      <c r="H18" s="42"/>
      <c r="I18" s="52"/>
      <c r="J18" s="52"/>
      <c r="L18" s="30"/>
    </row>
    <row r="19" spans="1:12" x14ac:dyDescent="0.25">
      <c r="A19" s="42" t="s">
        <v>95</v>
      </c>
      <c r="B19" s="42" t="str">
        <f t="shared" si="0"/>
        <v>9999999999</v>
      </c>
      <c r="C19" s="45" t="str">
        <f t="shared" si="1"/>
        <v>9999999999</v>
      </c>
      <c r="E19" s="51" t="str">
        <f>IF(Kundreskontra!$F$26="ny",Kundreskontra!$Q$26,"")</f>
        <v/>
      </c>
      <c r="F19" s="51" t="str">
        <f>IF(AND(Kundreskontra!$M$26="SE",Kundreskontra!$F$26="ny"),Kundreskontra!$O$26,"")</f>
        <v/>
      </c>
      <c r="G19" s="42"/>
      <c r="H19" s="42"/>
      <c r="I19" s="52"/>
      <c r="J19" s="52"/>
      <c r="L19" s="30"/>
    </row>
    <row r="20" spans="1:12" x14ac:dyDescent="0.25">
      <c r="A20" s="42" t="s">
        <v>95</v>
      </c>
      <c r="B20" s="42" t="str">
        <f t="shared" si="0"/>
        <v>9999999999</v>
      </c>
      <c r="C20" s="45" t="str">
        <f t="shared" si="1"/>
        <v>9999999999</v>
      </c>
      <c r="E20" s="51" t="str">
        <f>IF(Kundreskontra!$F$27="ny",Kundreskontra!$Q$27,"")</f>
        <v/>
      </c>
      <c r="F20" s="51" t="str">
        <f>IF(AND(Kundreskontra!$M$27="SE",Kundreskontra!$F$27="ny"),Kundreskontra!$O$27,"")</f>
        <v/>
      </c>
      <c r="G20" s="42"/>
      <c r="H20" s="42"/>
      <c r="I20" s="52"/>
      <c r="J20" s="52"/>
      <c r="L20" s="30"/>
    </row>
    <row r="21" spans="1:12" x14ac:dyDescent="0.25">
      <c r="A21" s="42" t="s">
        <v>95</v>
      </c>
      <c r="B21" s="42" t="str">
        <f t="shared" si="0"/>
        <v>9999999999</v>
      </c>
      <c r="C21" s="45" t="str">
        <f t="shared" si="1"/>
        <v>9999999999</v>
      </c>
      <c r="E21" s="51" t="str">
        <f>IF(Kundreskontra!$F$28="ny",Kundreskontra!$Q$28,"")</f>
        <v/>
      </c>
      <c r="F21" s="51" t="str">
        <f>IF(AND(Kundreskontra!$M$28="SE",Kundreskontra!$F$28="ny"),Kundreskontra!$O$28,"")</f>
        <v/>
      </c>
      <c r="G21" s="42"/>
      <c r="H21" s="42"/>
      <c r="I21" s="52"/>
      <c r="J21" s="52"/>
      <c r="L21" s="30"/>
    </row>
    <row r="22" spans="1:12" x14ac:dyDescent="0.25">
      <c r="A22" s="42" t="s">
        <v>95</v>
      </c>
      <c r="B22" s="42" t="str">
        <f t="shared" si="0"/>
        <v>9999999999</v>
      </c>
      <c r="C22" s="45" t="str">
        <f t="shared" si="1"/>
        <v>9999999999</v>
      </c>
      <c r="E22" s="51" t="str">
        <f>IF(Kundreskontra!$F$29="ny",Kundreskontra!$Q$29,"")</f>
        <v/>
      </c>
      <c r="F22" s="51" t="str">
        <f>IF(AND(Kundreskontra!$M$29="SE",Kundreskontra!$F$29="ny"),Kundreskontra!$O$29,"")</f>
        <v/>
      </c>
      <c r="G22" s="42"/>
      <c r="H22" s="42"/>
      <c r="I22" s="52"/>
      <c r="J22" s="52"/>
      <c r="L22" s="30"/>
    </row>
    <row r="23" spans="1:12" x14ac:dyDescent="0.25">
      <c r="A23" s="42" t="s">
        <v>95</v>
      </c>
      <c r="B23" s="42" t="str">
        <f t="shared" si="0"/>
        <v>9999999999</v>
      </c>
      <c r="C23" s="45" t="str">
        <f t="shared" si="1"/>
        <v>9999999999</v>
      </c>
      <c r="E23" s="51" t="str">
        <f>IF(Kundreskontra!$F$30="ny",Kundreskontra!$Q$30,"")</f>
        <v/>
      </c>
      <c r="F23" s="51" t="str">
        <f>IF(AND(Kundreskontra!$M$30="SE",Kundreskontra!$F$30="ny"),Kundreskontra!$O$30,"")</f>
        <v/>
      </c>
      <c r="G23" s="42"/>
      <c r="H23" s="42"/>
      <c r="I23" s="52"/>
      <c r="J23" s="52"/>
      <c r="L23" s="30"/>
    </row>
    <row r="24" spans="1:12" x14ac:dyDescent="0.25">
      <c r="A24" s="42" t="s">
        <v>95</v>
      </c>
      <c r="B24" s="42" t="str">
        <f t="shared" si="0"/>
        <v>9999999999</v>
      </c>
      <c r="C24" s="45" t="str">
        <f t="shared" si="1"/>
        <v>9999999999</v>
      </c>
      <c r="E24" s="51" t="str">
        <f>IF(Kundreskontra!$F$31="ny",Kundreskontra!$Q$31,"")</f>
        <v/>
      </c>
      <c r="F24" s="51" t="str">
        <f>IF(AND(Kundreskontra!$M$31="SE",Kundreskontra!$F$31="ny"),Kundreskontra!$O$31,"")</f>
        <v/>
      </c>
      <c r="G24" s="42"/>
      <c r="H24" s="42"/>
      <c r="I24" s="52"/>
      <c r="J24" s="52"/>
      <c r="L24" s="30"/>
    </row>
    <row r="25" spans="1:12" x14ac:dyDescent="0.25">
      <c r="A25" s="42" t="s">
        <v>95</v>
      </c>
      <c r="B25" s="42" t="str">
        <f t="shared" si="0"/>
        <v>9999999999</v>
      </c>
      <c r="C25" s="45" t="str">
        <f t="shared" si="1"/>
        <v>9999999999</v>
      </c>
      <c r="E25" s="51" t="str">
        <f>IF(Kundreskontra!$F$32="ny",Kundreskontra!$Q$32,"")</f>
        <v/>
      </c>
      <c r="F25" s="51" t="str">
        <f>IF(AND(Kundreskontra!$M$32="SE",Kundreskontra!$F$32="ny"),Kundreskontra!$O$32,"")</f>
        <v/>
      </c>
      <c r="G25" s="42"/>
      <c r="H25" s="42"/>
      <c r="I25" s="52"/>
      <c r="J25" s="52"/>
      <c r="L25" s="30"/>
    </row>
    <row r="26" spans="1:12" x14ac:dyDescent="0.25">
      <c r="A26" s="42" t="s">
        <v>95</v>
      </c>
      <c r="B26" s="42" t="str">
        <f t="shared" si="0"/>
        <v>9999999999</v>
      </c>
      <c r="C26" s="45" t="str">
        <f t="shared" si="1"/>
        <v>9999999999</v>
      </c>
      <c r="E26" s="51" t="str">
        <f>IF(Kundreskontra!$F$33="ny",Kundreskontra!$Q$33,"")</f>
        <v/>
      </c>
      <c r="F26" s="51" t="str">
        <f>IF(AND(Kundreskontra!$M$33="SE",Kundreskontra!$F$33="ny"),Kundreskontra!$O$33,"")</f>
        <v/>
      </c>
      <c r="G26" s="42"/>
      <c r="H26" s="42"/>
      <c r="I26" s="52"/>
      <c r="J26" s="52"/>
      <c r="L26" s="30"/>
    </row>
    <row r="27" spans="1:12" x14ac:dyDescent="0.25">
      <c r="A27" s="42" t="s">
        <v>95</v>
      </c>
      <c r="B27" s="42" t="str">
        <f t="shared" si="0"/>
        <v>9999999999</v>
      </c>
      <c r="C27" s="45" t="str">
        <f t="shared" si="1"/>
        <v>9999999999</v>
      </c>
      <c r="E27" s="51" t="str">
        <f>IF(Kundreskontra!$F$34="ny",Kundreskontra!$Q$34,"")</f>
        <v/>
      </c>
      <c r="F27" s="51" t="str">
        <f>IF(AND(Kundreskontra!$M$34="SE",Kundreskontra!$F$34="ny"),Kundreskontra!$O$34,"")</f>
        <v/>
      </c>
      <c r="G27" s="42"/>
      <c r="H27" s="42"/>
      <c r="I27" s="52"/>
      <c r="J27" s="52"/>
      <c r="L27" s="30"/>
    </row>
    <row r="28" spans="1:12" x14ac:dyDescent="0.25">
      <c r="A28" s="42" t="s">
        <v>95</v>
      </c>
      <c r="B28" s="42" t="str">
        <f t="shared" si="0"/>
        <v>9999999999</v>
      </c>
      <c r="C28" s="45" t="str">
        <f t="shared" si="1"/>
        <v>9999999999</v>
      </c>
      <c r="E28" s="51" t="str">
        <f>IF(Kundreskontra!$F$35="ny",Kundreskontra!$Q$35,"")</f>
        <v/>
      </c>
      <c r="F28" s="51" t="str">
        <f>IF(AND(Kundreskontra!$M$35="SE",Kundreskontra!$F$35="ny"),Kundreskontra!$O$35,"")</f>
        <v/>
      </c>
      <c r="G28" s="42"/>
      <c r="H28" s="42"/>
      <c r="I28" s="52"/>
      <c r="J28" s="52"/>
      <c r="L28" s="30"/>
    </row>
    <row r="29" spans="1:12" x14ac:dyDescent="0.25">
      <c r="A29" s="42" t="s">
        <v>95</v>
      </c>
      <c r="B29" s="42" t="str">
        <f t="shared" si="0"/>
        <v>9999999999</v>
      </c>
      <c r="C29" s="45" t="str">
        <f t="shared" si="1"/>
        <v>9999999999</v>
      </c>
      <c r="E29" s="51" t="str">
        <f>IF(Kundreskontra!$F$36="ny",Kundreskontra!$Q$36,"")</f>
        <v/>
      </c>
      <c r="F29" s="51" t="str">
        <f>IF(AND(Kundreskontra!$M$36="SE",Kundreskontra!$F$36="ny"),Kundreskontra!$O$36,"")</f>
        <v/>
      </c>
      <c r="G29" s="42"/>
      <c r="H29" s="42"/>
      <c r="I29" s="52"/>
      <c r="J29" s="52"/>
      <c r="L29" s="30"/>
    </row>
    <row r="30" spans="1:12" x14ac:dyDescent="0.25">
      <c r="A30" s="42" t="s">
        <v>95</v>
      </c>
      <c r="B30" s="42" t="str">
        <f t="shared" si="0"/>
        <v>9999999999</v>
      </c>
      <c r="C30" s="45" t="str">
        <f t="shared" si="1"/>
        <v>9999999999</v>
      </c>
      <c r="E30" s="51" t="str">
        <f>IF(Kundreskontra!$F$37="ny",Kundreskontra!$Q$37,"")</f>
        <v/>
      </c>
      <c r="F30" s="51" t="str">
        <f>IF(AND(Kundreskontra!$M$37="SE",Kundreskontra!$F$37="ny"),Kundreskontra!$O$37,"")</f>
        <v/>
      </c>
      <c r="G30" s="42"/>
      <c r="H30" s="42"/>
      <c r="I30" s="52"/>
      <c r="J30" s="52"/>
      <c r="L30" s="30"/>
    </row>
    <row r="31" spans="1:12" x14ac:dyDescent="0.25">
      <c r="A31" s="42" t="s">
        <v>95</v>
      </c>
      <c r="B31" s="42" t="str">
        <f t="shared" si="0"/>
        <v>9999999999</v>
      </c>
      <c r="C31" s="45" t="str">
        <f t="shared" si="1"/>
        <v>9999999999</v>
      </c>
      <c r="E31" s="51" t="str">
        <f>IF(Kundreskontra!$F$38="ny",Kundreskontra!$Q$38,"")</f>
        <v/>
      </c>
      <c r="F31" s="51" t="str">
        <f>IF(AND(Kundreskontra!$M$38="SE",Kundreskontra!$F$38="ny"),Kundreskontra!$O$38,"")</f>
        <v/>
      </c>
      <c r="G31" s="42"/>
      <c r="H31" s="42"/>
      <c r="I31" s="52"/>
      <c r="J31" s="52"/>
      <c r="L31" s="30"/>
    </row>
    <row r="32" spans="1:12" x14ac:dyDescent="0.25">
      <c r="A32" s="42" t="s">
        <v>95</v>
      </c>
      <c r="B32" s="42" t="str">
        <f t="shared" si="0"/>
        <v>9999999999</v>
      </c>
      <c r="C32" s="45" t="str">
        <f t="shared" si="1"/>
        <v>9999999999</v>
      </c>
      <c r="E32" s="51" t="str">
        <f>IF(Kundreskontra!$F$39="ny",Kundreskontra!$Q$39,"")</f>
        <v/>
      </c>
      <c r="F32" s="51" t="str">
        <f>IF(AND(Kundreskontra!$M$39="SE",Kundreskontra!$F$39="ny"),Kundreskontra!$O$39,"")</f>
        <v/>
      </c>
      <c r="G32" s="42"/>
      <c r="H32" s="42"/>
      <c r="I32" s="52"/>
      <c r="J32" s="52"/>
      <c r="L32" s="30"/>
    </row>
    <row r="33" spans="1:12" x14ac:dyDescent="0.25">
      <c r="A33" s="42" t="s">
        <v>95</v>
      </c>
      <c r="B33" s="42" t="str">
        <f t="shared" si="0"/>
        <v>9999999999</v>
      </c>
      <c r="C33" s="45" t="str">
        <f t="shared" si="1"/>
        <v>9999999999</v>
      </c>
      <c r="E33" s="51" t="str">
        <f>IF(Kundreskontra!$F$40="ny",Kundreskontra!$Q$40,"")</f>
        <v/>
      </c>
      <c r="F33" s="51" t="str">
        <f>IF(AND(Kundreskontra!$M$40="SE",Kundreskontra!$F$40="ny"),Kundreskontra!$O$40,"")</f>
        <v/>
      </c>
      <c r="G33" s="42"/>
      <c r="H33" s="42"/>
      <c r="I33" s="52"/>
      <c r="J33" s="52"/>
      <c r="L33" s="30"/>
    </row>
    <row r="34" spans="1:12" x14ac:dyDescent="0.25">
      <c r="A34" s="42" t="s">
        <v>95</v>
      </c>
      <c r="B34" s="42" t="str">
        <f t="shared" si="0"/>
        <v>9999999999</v>
      </c>
      <c r="C34" s="45" t="str">
        <f t="shared" si="1"/>
        <v>9999999999</v>
      </c>
      <c r="E34" s="51" t="str">
        <f>IF(Kundreskontra!$F$41="ny",Kundreskontra!$Q$41,"")</f>
        <v/>
      </c>
      <c r="F34" s="51" t="str">
        <f>IF(AND(Kundreskontra!$M$41="SE",Kundreskontra!$F$41="ny"),Kundreskontra!$O$41,"")</f>
        <v/>
      </c>
      <c r="G34" s="42"/>
      <c r="H34" s="42"/>
      <c r="I34" s="52"/>
      <c r="J34" s="52"/>
      <c r="L34" s="30"/>
    </row>
    <row r="35" spans="1:12" x14ac:dyDescent="0.25">
      <c r="A35" s="42" t="s">
        <v>95</v>
      </c>
      <c r="B35" s="42" t="str">
        <f t="shared" si="0"/>
        <v>9999999999</v>
      </c>
      <c r="C35" s="45" t="str">
        <f t="shared" si="1"/>
        <v>9999999999</v>
      </c>
      <c r="E35" s="51" t="str">
        <f>IF(Kundreskontra!$F$42="ny",Kundreskontra!$Q$42,"")</f>
        <v/>
      </c>
      <c r="F35" s="51" t="str">
        <f>IF(AND(Kundreskontra!$M$42="SE",Kundreskontra!$F$42="ny"),Kundreskontra!$O$42,"")</f>
        <v/>
      </c>
      <c r="G35" s="42"/>
      <c r="H35" s="42"/>
      <c r="I35" s="52"/>
      <c r="J35" s="52"/>
      <c r="L35" s="30"/>
    </row>
    <row r="36" spans="1:12" x14ac:dyDescent="0.25">
      <c r="A36" s="42" t="s">
        <v>95</v>
      </c>
      <c r="B36" s="42" t="str">
        <f t="shared" si="0"/>
        <v>9999999999</v>
      </c>
      <c r="C36" s="45" t="str">
        <f t="shared" si="1"/>
        <v>9999999999</v>
      </c>
      <c r="E36" s="51" t="str">
        <f>IF(Kundreskontra!$F$43="ny",Kundreskontra!$Q$43,"")</f>
        <v/>
      </c>
      <c r="F36" s="51" t="str">
        <f>IF(AND(Kundreskontra!$M$43="SE",Kundreskontra!$F$43="ny"),Kundreskontra!$O$43,"")</f>
        <v/>
      </c>
      <c r="G36" s="42"/>
      <c r="H36" s="42"/>
      <c r="I36" s="52"/>
      <c r="J36" s="52"/>
      <c r="L36" s="30"/>
    </row>
    <row r="37" spans="1:12" x14ac:dyDescent="0.25">
      <c r="A37" s="42" t="s">
        <v>95</v>
      </c>
      <c r="B37" s="42" t="str">
        <f t="shared" si="0"/>
        <v>9999999999</v>
      </c>
      <c r="C37" s="45" t="str">
        <f t="shared" si="1"/>
        <v>9999999999</v>
      </c>
      <c r="E37" s="51" t="str">
        <f>IF(Kundreskontra!$F$44="ny",Kundreskontra!$Q$44,"")</f>
        <v/>
      </c>
      <c r="F37" s="51" t="str">
        <f>IF(AND(Kundreskontra!$M$44="SE",Kundreskontra!$F$44="ny"),Kundreskontra!$O$44,"")</f>
        <v/>
      </c>
      <c r="G37" s="42"/>
      <c r="H37" s="42"/>
      <c r="I37" s="52"/>
      <c r="J37" s="52"/>
      <c r="L37" s="30"/>
    </row>
    <row r="38" spans="1:12" x14ac:dyDescent="0.25">
      <c r="A38" s="42" t="s">
        <v>95</v>
      </c>
      <c r="B38" s="42" t="str">
        <f t="shared" si="0"/>
        <v>9999999999</v>
      </c>
      <c r="C38" s="45" t="str">
        <f t="shared" si="1"/>
        <v>9999999999</v>
      </c>
      <c r="E38" s="51" t="str">
        <f>IF(Kundreskontra!$F$45="ny",Kundreskontra!$Q$45,"")</f>
        <v/>
      </c>
      <c r="F38" s="51" t="str">
        <f>IF(AND(Kundreskontra!$M$45="SE",Kundreskontra!$F$45="ny"),Kundreskontra!$O$45,"")</f>
        <v/>
      </c>
      <c r="G38" s="42"/>
      <c r="H38" s="42"/>
      <c r="I38" s="52"/>
      <c r="J38" s="52"/>
      <c r="L38" s="30"/>
    </row>
    <row r="39" spans="1:12" x14ac:dyDescent="0.25">
      <c r="A39" s="42" t="s">
        <v>95</v>
      </c>
      <c r="B39" s="42" t="str">
        <f t="shared" si="0"/>
        <v>9999999999</v>
      </c>
      <c r="C39" s="45" t="str">
        <f t="shared" si="1"/>
        <v>9999999999</v>
      </c>
      <c r="E39" s="51" t="str">
        <f>IF(Kundreskontra!$F$46="ny",Kundreskontra!$Q$46,"")</f>
        <v/>
      </c>
      <c r="F39" s="51" t="str">
        <f>IF(AND(Kundreskontra!$M$46="SE",Kundreskontra!$F$46="ny"),Kundreskontra!$O$46,"")</f>
        <v/>
      </c>
      <c r="G39" s="42"/>
      <c r="H39" s="42"/>
      <c r="I39" s="52"/>
      <c r="J39" s="52"/>
      <c r="L39" s="30"/>
    </row>
    <row r="40" spans="1:12" x14ac:dyDescent="0.25">
      <c r="A40" s="42" t="s">
        <v>95</v>
      </c>
      <c r="B40" s="42" t="str">
        <f t="shared" si="0"/>
        <v>9999999999</v>
      </c>
      <c r="C40" s="45" t="str">
        <f t="shared" si="1"/>
        <v>9999999999</v>
      </c>
      <c r="E40" s="51" t="str">
        <f>IF(Kundreskontra!$F$47="ny",Kundreskontra!$Q$47,"")</f>
        <v/>
      </c>
      <c r="F40" s="51" t="str">
        <f>IF(AND(Kundreskontra!$M$47="SE",Kundreskontra!$F$47="ny"),Kundreskontra!$O$47,"")</f>
        <v/>
      </c>
      <c r="G40" s="42"/>
      <c r="H40" s="42"/>
      <c r="I40" s="52"/>
      <c r="J40" s="52"/>
      <c r="L40" s="30"/>
    </row>
    <row r="41" spans="1:12" x14ac:dyDescent="0.25">
      <c r="A41" s="42" t="s">
        <v>95</v>
      </c>
      <c r="B41" s="42" t="str">
        <f t="shared" si="0"/>
        <v>9999999999</v>
      </c>
      <c r="C41" s="45" t="str">
        <f t="shared" si="1"/>
        <v>9999999999</v>
      </c>
      <c r="E41" s="51" t="str">
        <f>IF(Kundreskontra!$F$48="ny",Kundreskontra!$Q$48,"")</f>
        <v/>
      </c>
      <c r="F41" s="51" t="str">
        <f>IF(AND(Kundreskontra!$M$48="SE",Kundreskontra!$F$48="ny"),Kundreskontra!$O$48,"")</f>
        <v/>
      </c>
      <c r="G41" s="42"/>
      <c r="H41" s="42"/>
      <c r="I41" s="52"/>
      <c r="J41" s="52"/>
      <c r="L41" s="30"/>
    </row>
    <row r="42" spans="1:12" x14ac:dyDescent="0.25">
      <c r="A42" s="42" t="s">
        <v>95</v>
      </c>
      <c r="B42" s="42" t="str">
        <f t="shared" si="0"/>
        <v>9999999999</v>
      </c>
      <c r="C42" s="45" t="str">
        <f t="shared" si="1"/>
        <v>9999999999</v>
      </c>
      <c r="E42" s="51" t="str">
        <f>IF(Kundreskontra!$F$49="ny",Kundreskontra!$Q$49,"")</f>
        <v/>
      </c>
      <c r="F42" s="51" t="str">
        <f>IF(AND(Kundreskontra!$M$49="SE",Kundreskontra!$F$49="ny"),Kundreskontra!$O$49,"")</f>
        <v/>
      </c>
      <c r="G42" s="42"/>
      <c r="H42" s="42"/>
      <c r="I42" s="52"/>
      <c r="J42" s="52"/>
      <c r="L42" s="30"/>
    </row>
    <row r="43" spans="1:12" x14ac:dyDescent="0.25">
      <c r="A43" s="42" t="s">
        <v>95</v>
      </c>
      <c r="B43" s="42" t="str">
        <f t="shared" si="0"/>
        <v>9999999999</v>
      </c>
      <c r="C43" s="45" t="str">
        <f t="shared" si="1"/>
        <v>9999999999</v>
      </c>
      <c r="E43" s="51" t="str">
        <f>IF(Kundreskontra!$F$50="ny",Kundreskontra!$Q$50,"")</f>
        <v/>
      </c>
      <c r="F43" s="51" t="str">
        <f>IF(AND(Kundreskontra!$M$50="SE",Kundreskontra!$F$50="ny"),Kundreskontra!$O$50,"")</f>
        <v/>
      </c>
      <c r="G43" s="42"/>
      <c r="H43" s="42"/>
      <c r="I43" s="52"/>
      <c r="J43" s="52"/>
      <c r="L43" s="30"/>
    </row>
    <row r="44" spans="1:12" x14ac:dyDescent="0.25">
      <c r="A44" s="42" t="s">
        <v>95</v>
      </c>
      <c r="B44" s="42" t="str">
        <f t="shared" si="0"/>
        <v>9999999999</v>
      </c>
      <c r="C44" s="45" t="str">
        <f t="shared" si="1"/>
        <v>9999999999</v>
      </c>
      <c r="E44" s="51" t="str">
        <f>IF(Kundreskontra!$F$51="ny",Kundreskontra!$Q$51,"")</f>
        <v/>
      </c>
      <c r="F44" s="51" t="str">
        <f>IF(AND(Kundreskontra!$M$51="SE",Kundreskontra!$F$51="ny"),Kundreskontra!$O$51,"")</f>
        <v/>
      </c>
      <c r="G44" s="42"/>
      <c r="H44" s="42"/>
      <c r="I44" s="52"/>
      <c r="J44" s="52"/>
      <c r="L44" s="30"/>
    </row>
    <row r="45" spans="1:12" x14ac:dyDescent="0.25">
      <c r="A45" s="42" t="s">
        <v>95</v>
      </c>
      <c r="B45" s="42" t="str">
        <f t="shared" si="0"/>
        <v>9999999999</v>
      </c>
      <c r="C45" s="45" t="str">
        <f t="shared" si="1"/>
        <v>9999999999</v>
      </c>
      <c r="E45" s="51" t="str">
        <f>IF(Kundreskontra!$F$52="ny",Kundreskontra!$Q$52,"")</f>
        <v/>
      </c>
      <c r="F45" s="51" t="str">
        <f>IF(AND(Kundreskontra!$M$52="SE",Kundreskontra!$F$52="ny"),Kundreskontra!$O$52,"")</f>
        <v/>
      </c>
      <c r="G45" s="42"/>
      <c r="H45" s="42"/>
      <c r="I45" s="52"/>
      <c r="J45" s="52"/>
      <c r="L45" s="30"/>
    </row>
  </sheetData>
  <mergeCells count="2">
    <mergeCell ref="E7:F7"/>
    <mergeCell ref="G7:J7"/>
  </mergeCells>
  <dataValidations count="1">
    <dataValidation type="list" allowBlank="1" showInputMessage="1" showErrorMessage="1" sqref="F5" xr:uid="{00000000-0002-0000-0300-000000000000}">
      <formula1>$E$8:$F$8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AG52"/>
  <sheetViews>
    <sheetView topLeftCell="F9" workbookViewId="0">
      <selection activeCell="Y48" sqref="Y48"/>
    </sheetView>
  </sheetViews>
  <sheetFormatPr defaultRowHeight="15" x14ac:dyDescent="0.25"/>
  <cols>
    <col min="1" max="1" width="255.7109375" hidden="1" customWidth="1"/>
    <col min="2" max="2" width="12" hidden="1" customWidth="1"/>
    <col min="3" max="3" width="9.7109375" hidden="1" customWidth="1"/>
    <col min="4" max="4" width="14.5703125" hidden="1" customWidth="1"/>
    <col min="5" max="5" width="8.28515625" hidden="1" customWidth="1"/>
    <col min="6" max="6" width="9.5703125" customWidth="1"/>
    <col min="7" max="7" width="11.7109375" customWidth="1"/>
    <col min="8" max="8" width="13.85546875" customWidth="1"/>
    <col min="9" max="9" width="3.85546875" customWidth="1"/>
    <col min="10" max="10" width="12.7109375" customWidth="1"/>
    <col min="11" max="11" width="28" customWidth="1"/>
    <col min="12" max="12" width="20.28515625" bestFit="1" customWidth="1"/>
    <col min="13" max="13" width="5.5703125" bestFit="1" customWidth="1"/>
    <col min="14" max="14" width="7.85546875" customWidth="1"/>
    <col min="15" max="15" width="11" bestFit="1" customWidth="1"/>
    <col min="16" max="16" width="12.28515625" bestFit="1" customWidth="1"/>
    <col min="17" max="17" width="17.5703125" customWidth="1"/>
    <col min="18" max="18" width="3.85546875" customWidth="1"/>
    <col min="19" max="19" width="10.85546875" customWidth="1"/>
    <col min="20" max="20" width="25.28515625" customWidth="1"/>
    <col min="21" max="21" width="6.7109375" bestFit="1" customWidth="1"/>
    <col min="22" max="22" width="10.7109375" bestFit="1" customWidth="1"/>
    <col min="23" max="23" width="12.140625" customWidth="1"/>
    <col min="24" max="24" width="9.5703125" customWidth="1"/>
    <col min="25" max="25" width="10.5703125" customWidth="1"/>
    <col min="26" max="26" width="8.42578125" customWidth="1"/>
    <col min="27" max="27" width="17.5703125" customWidth="1"/>
    <col min="28" max="28" width="10.140625" customWidth="1"/>
    <col min="29" max="29" width="9" customWidth="1"/>
    <col min="30" max="30" width="13.5703125" customWidth="1"/>
    <col min="31" max="31" width="10.140625" customWidth="1"/>
    <col min="32" max="32" width="13.42578125" customWidth="1"/>
    <col min="33" max="33" width="10.140625" customWidth="1"/>
  </cols>
  <sheetData>
    <row r="1" spans="1:33" ht="90" hidden="1" x14ac:dyDescent="0.25">
      <c r="A1" s="66" t="s">
        <v>96</v>
      </c>
    </row>
    <row r="2" spans="1:33" hidden="1" x14ac:dyDescent="0.25">
      <c r="A2" t="s">
        <v>97</v>
      </c>
      <c r="B2" t="s">
        <v>90</v>
      </c>
    </row>
    <row r="3" spans="1:33" hidden="1" x14ac:dyDescent="0.25">
      <c r="F3">
        <f>B4+1</f>
        <v>1</v>
      </c>
    </row>
    <row r="4" spans="1:33" hidden="1" x14ac:dyDescent="0.25">
      <c r="A4" t="s">
        <v>95</v>
      </c>
    </row>
    <row r="5" spans="1:33" ht="135" hidden="1" x14ac:dyDescent="0.25">
      <c r="A5" s="40" t="s">
        <v>98</v>
      </c>
    </row>
    <row r="6" spans="1:33" hidden="1" x14ac:dyDescent="0.25"/>
    <row r="7" spans="1:33" hidden="1" x14ac:dyDescent="0.25">
      <c r="A7" t="s">
        <v>97</v>
      </c>
      <c r="B7" t="s">
        <v>99</v>
      </c>
      <c r="C7" t="s">
        <v>92</v>
      </c>
      <c r="D7" t="s">
        <v>100</v>
      </c>
      <c r="E7" t="s">
        <v>101</v>
      </c>
    </row>
    <row r="8" spans="1:33" hidden="1" x14ac:dyDescent="0.25"/>
    <row r="9" spans="1:33" ht="18.75" x14ac:dyDescent="0.3">
      <c r="F9" s="26" t="s">
        <v>102</v>
      </c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pans="1:33" s="24" customFormat="1" ht="12.75" x14ac:dyDescent="0.2">
      <c r="F10" s="24" t="s">
        <v>103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</row>
    <row r="11" spans="1:33" s="24" customFormat="1" ht="12.75" x14ac:dyDescent="0.2">
      <c r="F11" s="28" t="s">
        <v>104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s="24" customFormat="1" ht="12.75" x14ac:dyDescent="0.2">
      <c r="F12" s="28" t="s">
        <v>105</v>
      </c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</row>
    <row r="13" spans="1:33" s="24" customFormat="1" ht="12.75" x14ac:dyDescent="0.2">
      <c r="F13" s="29" t="str">
        <f>IF(COUNTIF(D18:D42,""),"Varning! Felaktigt kundnummer har angetts. Raderna har dolts när bladet laddades.","")</f>
        <v>Varning! Felaktigt kundnummer har angetts. Raderna har dolts när bladet laddades.</v>
      </c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</row>
    <row r="14" spans="1:33" s="24" customFormat="1" ht="12.75" x14ac:dyDescent="0.2"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</row>
    <row r="15" spans="1:33" s="24" customFormat="1" ht="13.5" thickBot="1" x14ac:dyDescent="0.25"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</row>
    <row r="16" spans="1:33" ht="15.75" thickBot="1" x14ac:dyDescent="0.3">
      <c r="F16" s="80" t="s">
        <v>106</v>
      </c>
      <c r="G16" s="81"/>
      <c r="H16" s="81"/>
      <c r="I16" s="81"/>
      <c r="J16" s="81"/>
      <c r="K16" s="82"/>
      <c r="L16" s="80" t="s">
        <v>107</v>
      </c>
      <c r="M16" s="81"/>
      <c r="N16" s="81"/>
      <c r="O16" s="81"/>
      <c r="P16" s="81"/>
      <c r="Q16" s="81"/>
      <c r="R16" s="81"/>
      <c r="S16" s="82"/>
      <c r="T16" s="83" t="s">
        <v>108</v>
      </c>
      <c r="U16" s="84"/>
      <c r="V16" s="84"/>
      <c r="W16" s="85"/>
      <c r="X16" s="80" t="s">
        <v>109</v>
      </c>
      <c r="Y16" s="81"/>
      <c r="Z16" s="81"/>
      <c r="AA16" s="82"/>
      <c r="AB16" s="80" t="s">
        <v>110</v>
      </c>
      <c r="AC16" s="81"/>
      <c r="AD16" s="82"/>
      <c r="AE16" s="81"/>
      <c r="AF16" s="81"/>
      <c r="AG16" s="82"/>
    </row>
    <row r="17" spans="1:33" x14ac:dyDescent="0.25">
      <c r="F17" s="18" t="s">
        <v>87</v>
      </c>
      <c r="G17" s="31" t="s">
        <v>111</v>
      </c>
      <c r="H17" s="16" t="s">
        <v>112</v>
      </c>
      <c r="I17" s="16" t="s">
        <v>60</v>
      </c>
      <c r="J17" s="25" t="s">
        <v>113</v>
      </c>
      <c r="K17" s="25" t="s">
        <v>114</v>
      </c>
      <c r="L17" s="16" t="s">
        <v>115</v>
      </c>
      <c r="M17" s="16" t="s">
        <v>116</v>
      </c>
      <c r="N17" s="16" t="s">
        <v>117</v>
      </c>
      <c r="O17" s="19" t="s">
        <v>84</v>
      </c>
      <c r="P17" s="19" t="s">
        <v>118</v>
      </c>
      <c r="Q17" s="16" t="s">
        <v>114</v>
      </c>
      <c r="R17" s="36" t="s">
        <v>119</v>
      </c>
      <c r="S17" s="37" t="s">
        <v>120</v>
      </c>
      <c r="T17" s="18" t="s">
        <v>121</v>
      </c>
      <c r="U17" s="16" t="s">
        <v>66</v>
      </c>
      <c r="V17" s="16" t="s">
        <v>122</v>
      </c>
      <c r="W17" s="16" t="s">
        <v>123</v>
      </c>
      <c r="X17" s="36" t="s">
        <v>124</v>
      </c>
      <c r="Y17" s="16" t="s">
        <v>125</v>
      </c>
      <c r="Z17" s="39" t="s">
        <v>126</v>
      </c>
      <c r="AA17" s="36" t="s">
        <v>127</v>
      </c>
      <c r="AB17" s="36" t="s">
        <v>128</v>
      </c>
      <c r="AC17" s="36" t="s">
        <v>129</v>
      </c>
      <c r="AD17" s="5" t="s">
        <v>88</v>
      </c>
      <c r="AE17" s="16" t="s">
        <v>130</v>
      </c>
      <c r="AF17" s="16" t="s">
        <v>131</v>
      </c>
      <c r="AG17" s="16" t="s">
        <v>132</v>
      </c>
    </row>
    <row r="18" spans="1:33" x14ac:dyDescent="0.25">
      <c r="A18" t="s">
        <v>95</v>
      </c>
      <c r="B18" t="str">
        <f>IF(LEN(F18)=8,F18,"99999999")</f>
        <v>99999999</v>
      </c>
      <c r="C18" s="30"/>
      <c r="D18" s="30"/>
      <c r="E18" s="30"/>
      <c r="F18" s="15" t="str">
        <f>IF('Nya kunder'!A8=0,"",'Nya kunder'!A8)</f>
        <v/>
      </c>
      <c r="G18" s="15" t="str">
        <f>IF(AND(F18="ny",NOT(N18="3")),$F$3,"")</f>
        <v/>
      </c>
      <c r="H18" s="15" t="str">
        <f>IF(F18="","",IF(F18="NY",G18,F18))</f>
        <v/>
      </c>
      <c r="I18" s="15" t="str">
        <f>IF(OR($F18="ny",$F18=""),"",'Nya kunder'!B8)</f>
        <v/>
      </c>
      <c r="J18" s="15" t="str">
        <f>IF($B18="99999999","",C18)</f>
        <v/>
      </c>
      <c r="K18" s="15" t="str">
        <f>IF($B18="99999999","",D18)</f>
        <v/>
      </c>
      <c r="L18" s="15" t="str">
        <f>IF('Nya kunder'!C8=0,"",'Nya kunder'!C8)</f>
        <v/>
      </c>
      <c r="M18" s="22" t="str">
        <f>IF(AND(OR($L18="SE",L18="Sverige",L18=""),NOT(F18="")),"SE","")</f>
        <v/>
      </c>
      <c r="N18" s="15" t="str">
        <f>IF($F18="ny",'Nya kunder'!M8,"")</f>
        <v/>
      </c>
      <c r="O18" s="15" t="str">
        <f>IF($F18="NY",IF(NOT(N18=4),IF('Nya kunder'!E8=0,"",'Nya kunder'!E8),""),"")</f>
        <v/>
      </c>
      <c r="P18" s="21" t="str">
        <f>IF(N18=4,'Nya kunder'!E8,"")</f>
        <v/>
      </c>
      <c r="Q18" s="15" t="str">
        <f>IF(OR($I18=listor!$C$3,$I18=""),UPPER('Nya kunder'!F8),"")</f>
        <v/>
      </c>
      <c r="R18" s="15" t="str">
        <f>IF(NOT($F18=""),".","")</f>
        <v/>
      </c>
      <c r="S18" s="21" t="s">
        <v>133</v>
      </c>
      <c r="T18" s="15" t="str">
        <f>IF(OR($I18=listor!$C$3,$I18=""),UPPER('Nya kunder'!G8),"")</f>
        <v/>
      </c>
      <c r="U18" s="15" t="str">
        <f>IF(OR($I18=listor!$C$3,$I18=""),UPPER('Nya kunder'!H8),"")</f>
        <v/>
      </c>
      <c r="V18" s="15" t="str">
        <f>IF(M18="SE","",IF(OR($I18=listor!$C$3,$I18=""),UPPER('Nya kunder'!I8),""))</f>
        <v/>
      </c>
      <c r="W18" s="15" t="str">
        <f>IF('Nya kunder'!J8=0,"",'Nya kunder'!J8)</f>
        <v/>
      </c>
      <c r="X18" s="21" t="s">
        <v>133</v>
      </c>
      <c r="Y18" s="23" t="str">
        <f>IF(F18="","","P")</f>
        <v/>
      </c>
      <c r="Z18" s="21" t="s">
        <v>133</v>
      </c>
      <c r="AA18" s="21" t="s">
        <v>133</v>
      </c>
      <c r="AB18" s="23" t="str">
        <f>IF($F18="ny","IB","")</f>
        <v/>
      </c>
      <c r="AC18" s="15" t="s">
        <v>133</v>
      </c>
      <c r="AD18" s="15" t="str">
        <f>IF($F18="","","N")</f>
        <v/>
      </c>
      <c r="AE18" s="22" t="str">
        <f>IF(N18=3,52,IF(OR(N18=1,N18=11,N18=12),72,IF(N18=4,74,IF(N18=5,76,IF(N18=6,78,IF(N18=2,"Statlig MP",""))))))</f>
        <v/>
      </c>
      <c r="AF18" s="22" t="str">
        <f>IF(OR(N18=11,N18=12),3348,IF(OR(N18=4,N18=5,N18=6),3345,IF(OR(N18=1,N18=2,N18=3),3344,"")))</f>
        <v/>
      </c>
      <c r="AG18" s="15" t="str">
        <f t="shared" ref="AG18" si="0">IF(OR(Y18="B",Y18="C"),"O","")</f>
        <v/>
      </c>
    </row>
    <row r="19" spans="1:33" x14ac:dyDescent="0.25">
      <c r="A19" t="s">
        <v>95</v>
      </c>
      <c r="B19" t="str">
        <f t="shared" ref="B19:B42" si="1">IF(LEN(F19)=8,F19,"99999999")</f>
        <v>99999999</v>
      </c>
      <c r="C19" s="30"/>
      <c r="D19" s="30"/>
      <c r="E19" s="30"/>
      <c r="F19" s="15" t="str">
        <f>IF('Nya kunder'!A9=0,"",'Nya kunder'!A9)</f>
        <v/>
      </c>
      <c r="G19" s="15" t="str">
        <f>IF(AND(F19="ny",NOT(N19="3")),$F$3+COUNT(G$18:G18),"")</f>
        <v/>
      </c>
      <c r="H19" s="15" t="str">
        <f t="shared" ref="H19:H52" si="2">IF(F19="","",IF(F19="NY",G19,F19))</f>
        <v/>
      </c>
      <c r="I19" s="15" t="str">
        <f>IF(OR($F19="ny",$F19=""),"",'Nya kunder'!B9)</f>
        <v/>
      </c>
      <c r="J19" s="15" t="str">
        <f t="shared" ref="J19:J52" si="3">IF($B19="99999999","",C19)</f>
        <v/>
      </c>
      <c r="K19" s="15" t="str">
        <f t="shared" ref="K19:K52" si="4">IF($B19="99999999","",D19)</f>
        <v/>
      </c>
      <c r="L19" s="15" t="str">
        <f>IF('Nya kunder'!C9=0,"",'Nya kunder'!C9)</f>
        <v/>
      </c>
      <c r="M19" s="22" t="str">
        <f t="shared" ref="M19:M52" si="5">IF(AND(OR($L19="SE",L19="Sverige",L19=""),NOT(F19="")),"SE","")</f>
        <v/>
      </c>
      <c r="N19" s="15" t="str">
        <f>IF($F19="ny",'Nya kunder'!M9,"")</f>
        <v/>
      </c>
      <c r="O19" s="15" t="str">
        <f>IF($F19="NY",IF(NOT(N19=4),IF('Nya kunder'!E9=0,"",'Nya kunder'!E9),""),"")</f>
        <v/>
      </c>
      <c r="P19" s="21" t="str">
        <f>IF(N19=4,'Nya kunder'!E9,"")</f>
        <v/>
      </c>
      <c r="Q19" s="15" t="str">
        <f>IF(OR($I19=listor!$C$3,$I19=""),UPPER('Nya kunder'!F9),"")</f>
        <v/>
      </c>
      <c r="R19" s="15" t="str">
        <f t="shared" ref="R19:R52" si="6">IF(NOT($F19=""),".","")</f>
        <v/>
      </c>
      <c r="S19" s="21" t="s">
        <v>133</v>
      </c>
      <c r="T19" s="15" t="str">
        <f>IF(OR($I19=listor!$C$3,$I19=""),UPPER('Nya kunder'!G9),"")</f>
        <v/>
      </c>
      <c r="U19" s="15" t="str">
        <f>IF(OR($I19=listor!$C$3,$I19=""),UPPER('Nya kunder'!H9),"")</f>
        <v/>
      </c>
      <c r="V19" s="15" t="str">
        <f>IF(M19="SE","",IF(OR($I19=listor!$C$3,$I19=""),UPPER('Nya kunder'!I9),""))</f>
        <v/>
      </c>
      <c r="W19" s="15" t="str">
        <f>IF('Nya kunder'!J9=0,"",'Nya kunder'!J9)</f>
        <v/>
      </c>
      <c r="X19" s="21" t="s">
        <v>133</v>
      </c>
      <c r="Y19" s="23" t="str">
        <f t="shared" ref="Y19:Y52" si="7">IF(F19="","","P")</f>
        <v/>
      </c>
      <c r="Z19" s="21" t="s">
        <v>133</v>
      </c>
      <c r="AA19" s="21" t="s">
        <v>133</v>
      </c>
      <c r="AB19" s="23" t="str">
        <f t="shared" ref="AB19:AB52" si="8">IF($F19="ny","IB","")</f>
        <v/>
      </c>
      <c r="AC19" s="15" t="s">
        <v>133</v>
      </c>
      <c r="AD19" s="15" t="str">
        <f t="shared" ref="AD19:AD52" si="9">IF($F19="","","N")</f>
        <v/>
      </c>
      <c r="AE19" s="22" t="str">
        <f t="shared" ref="AE19:AE52" si="10">IF(N19=3,52,IF(OR(N19=1,N19=11,N19=12),72,IF(N19=4,74,IF(N19=5,76,IF(N19=6,78,IF(N19=2,"Statlig MP",""))))))</f>
        <v/>
      </c>
      <c r="AF19" s="22" t="str">
        <f t="shared" ref="AF19:AF52" si="11">IF(OR(N19=11,N19=12),3348,IF(OR(N19=4,N19=5,N19=6),3345,IF(OR(N19=1,N19=2,N19=3),3344,"")))</f>
        <v/>
      </c>
      <c r="AG19" s="15" t="str">
        <f t="shared" ref="AG19:AG52" si="12">IF(OR(Y19="B",Y19="C"),"O","")</f>
        <v/>
      </c>
    </row>
    <row r="20" spans="1:33" x14ac:dyDescent="0.25">
      <c r="A20" t="s">
        <v>95</v>
      </c>
      <c r="B20" t="str">
        <f t="shared" si="1"/>
        <v>99999999</v>
      </c>
      <c r="C20" s="30"/>
      <c r="D20" s="30"/>
      <c r="E20" s="30"/>
      <c r="F20" s="15" t="str">
        <f>IF('Nya kunder'!A10=0,"",'Nya kunder'!A10)</f>
        <v/>
      </c>
      <c r="G20" s="15" t="str">
        <f>IF(AND(F20="ny",NOT(N20="3")),$F$3+COUNT(G$18:G19),"")</f>
        <v/>
      </c>
      <c r="H20" s="15" t="str">
        <f t="shared" si="2"/>
        <v/>
      </c>
      <c r="I20" s="15" t="str">
        <f>IF(OR($F20="ny",$F20=""),"",'Nya kunder'!B10)</f>
        <v/>
      </c>
      <c r="J20" s="15" t="str">
        <f t="shared" si="3"/>
        <v/>
      </c>
      <c r="K20" s="15" t="str">
        <f t="shared" si="4"/>
        <v/>
      </c>
      <c r="L20" s="15" t="str">
        <f>IF('Nya kunder'!C10=0,"",'Nya kunder'!C10)</f>
        <v/>
      </c>
      <c r="M20" s="22" t="str">
        <f t="shared" si="5"/>
        <v/>
      </c>
      <c r="N20" s="15" t="str">
        <f>IF($F20="ny",'Nya kunder'!M10,"")</f>
        <v/>
      </c>
      <c r="O20" s="15" t="str">
        <f>IF($F20="NY",IF(NOT(N20=4),IF('Nya kunder'!E10=0,"",'Nya kunder'!E10),""),"")</f>
        <v/>
      </c>
      <c r="P20" s="21" t="str">
        <f>IF(N20=4,'Nya kunder'!E10,"")</f>
        <v/>
      </c>
      <c r="Q20" s="15" t="str">
        <f>IF(OR($I20=listor!$C$3,$I20=""),UPPER('Nya kunder'!F10),"")</f>
        <v/>
      </c>
      <c r="R20" s="15" t="str">
        <f t="shared" si="6"/>
        <v/>
      </c>
      <c r="S20" s="21" t="s">
        <v>133</v>
      </c>
      <c r="T20" s="15" t="str">
        <f>IF(OR($I20=listor!$C$3,$I20=""),UPPER('Nya kunder'!G10),"")</f>
        <v/>
      </c>
      <c r="U20" s="15" t="str">
        <f>IF(OR($I20=listor!$C$3,$I20=""),UPPER('Nya kunder'!H10),"")</f>
        <v/>
      </c>
      <c r="V20" s="15" t="str">
        <f>IF(M20="SE","",IF(OR($I20=listor!$C$3,$I20=""),UPPER('Nya kunder'!I10),""))</f>
        <v/>
      </c>
      <c r="W20" s="15" t="str">
        <f>IF('Nya kunder'!J10=0,"",'Nya kunder'!J10)</f>
        <v/>
      </c>
      <c r="X20" s="21" t="s">
        <v>133</v>
      </c>
      <c r="Y20" s="23" t="str">
        <f t="shared" si="7"/>
        <v/>
      </c>
      <c r="Z20" s="21" t="s">
        <v>133</v>
      </c>
      <c r="AA20" s="21" t="s">
        <v>133</v>
      </c>
      <c r="AB20" s="23" t="str">
        <f t="shared" si="8"/>
        <v/>
      </c>
      <c r="AC20" s="15" t="s">
        <v>133</v>
      </c>
      <c r="AD20" s="15" t="str">
        <f t="shared" si="9"/>
        <v/>
      </c>
      <c r="AE20" s="22" t="str">
        <f t="shared" si="10"/>
        <v/>
      </c>
      <c r="AF20" s="22" t="str">
        <f t="shared" si="11"/>
        <v/>
      </c>
      <c r="AG20" s="15" t="str">
        <f t="shared" si="12"/>
        <v/>
      </c>
    </row>
    <row r="21" spans="1:33" x14ac:dyDescent="0.25">
      <c r="A21" t="s">
        <v>95</v>
      </c>
      <c r="B21" t="str">
        <f t="shared" si="1"/>
        <v>99999999</v>
      </c>
      <c r="C21" s="30"/>
      <c r="D21" s="30"/>
      <c r="E21" s="30"/>
      <c r="F21" s="15" t="str">
        <f>IF('Nya kunder'!A11=0,"",'Nya kunder'!A11)</f>
        <v/>
      </c>
      <c r="G21" s="15" t="str">
        <f>IF(AND(F21="ny",NOT(N21="3")),$F$3+COUNT(G$18:G20),"")</f>
        <v/>
      </c>
      <c r="H21" s="15" t="str">
        <f t="shared" si="2"/>
        <v/>
      </c>
      <c r="I21" s="15" t="str">
        <f>IF(OR($F21="ny",$F21=""),"",'Nya kunder'!B11)</f>
        <v/>
      </c>
      <c r="J21" s="15" t="str">
        <f t="shared" si="3"/>
        <v/>
      </c>
      <c r="K21" s="15" t="str">
        <f t="shared" si="4"/>
        <v/>
      </c>
      <c r="L21" s="15" t="str">
        <f>IF('Nya kunder'!C11=0,"",'Nya kunder'!C11)</f>
        <v/>
      </c>
      <c r="M21" s="22" t="str">
        <f t="shared" si="5"/>
        <v/>
      </c>
      <c r="N21" s="15" t="str">
        <f>IF($F21="ny",'Nya kunder'!M11,"")</f>
        <v/>
      </c>
      <c r="O21" s="15" t="str">
        <f>IF($F21="NY",IF(NOT(N21=4),IF('Nya kunder'!E11=0,"",'Nya kunder'!E11),""),"")</f>
        <v/>
      </c>
      <c r="P21" s="21" t="str">
        <f>IF(N21=4,'Nya kunder'!E11,"")</f>
        <v/>
      </c>
      <c r="Q21" s="15" t="str">
        <f>IF(OR($I21=listor!$C$3,$I21=""),UPPER('Nya kunder'!F11),"")</f>
        <v/>
      </c>
      <c r="R21" s="15" t="str">
        <f t="shared" si="6"/>
        <v/>
      </c>
      <c r="S21" s="21" t="s">
        <v>133</v>
      </c>
      <c r="T21" s="15" t="str">
        <f>IF(OR($I21=listor!$C$3,$I21=""),UPPER('Nya kunder'!G11),"")</f>
        <v/>
      </c>
      <c r="U21" s="15" t="str">
        <f>IF(OR($I21=listor!$C$3,$I21=""),UPPER('Nya kunder'!H11),"")</f>
        <v/>
      </c>
      <c r="V21" s="15" t="str">
        <f>IF(M21="SE","",IF(OR($I21=listor!$C$3,$I21=""),UPPER('Nya kunder'!I11),""))</f>
        <v/>
      </c>
      <c r="W21" s="15" t="str">
        <f>IF('Nya kunder'!J11=0,"",'Nya kunder'!J11)</f>
        <v/>
      </c>
      <c r="X21" s="21" t="s">
        <v>133</v>
      </c>
      <c r="Y21" s="23" t="str">
        <f t="shared" si="7"/>
        <v/>
      </c>
      <c r="Z21" s="21" t="s">
        <v>133</v>
      </c>
      <c r="AA21" s="21" t="s">
        <v>133</v>
      </c>
      <c r="AB21" s="23" t="str">
        <f t="shared" si="8"/>
        <v/>
      </c>
      <c r="AC21" s="15" t="s">
        <v>133</v>
      </c>
      <c r="AD21" s="15" t="str">
        <f t="shared" si="9"/>
        <v/>
      </c>
      <c r="AE21" s="22" t="str">
        <f t="shared" si="10"/>
        <v/>
      </c>
      <c r="AF21" s="22" t="str">
        <f t="shared" si="11"/>
        <v/>
      </c>
      <c r="AG21" s="15" t="str">
        <f t="shared" si="12"/>
        <v/>
      </c>
    </row>
    <row r="22" spans="1:33" x14ac:dyDescent="0.25">
      <c r="A22" t="s">
        <v>95</v>
      </c>
      <c r="B22" t="str">
        <f t="shared" si="1"/>
        <v>99999999</v>
      </c>
      <c r="C22" s="30"/>
      <c r="D22" s="30"/>
      <c r="E22" s="30"/>
      <c r="F22" s="15" t="str">
        <f>IF('Nya kunder'!A12=0,"",'Nya kunder'!A12)</f>
        <v/>
      </c>
      <c r="G22" s="15" t="str">
        <f>IF(AND(F22="ny",NOT(N22="3")),$F$3+COUNT(G$18:G21),"")</f>
        <v/>
      </c>
      <c r="H22" s="15" t="str">
        <f t="shared" si="2"/>
        <v/>
      </c>
      <c r="I22" s="15" t="str">
        <f>IF(OR($F22="ny",$F22=""),"",'Nya kunder'!B12)</f>
        <v/>
      </c>
      <c r="J22" s="15" t="str">
        <f t="shared" si="3"/>
        <v/>
      </c>
      <c r="K22" s="15" t="str">
        <f t="shared" si="4"/>
        <v/>
      </c>
      <c r="L22" s="15" t="str">
        <f>IF('Nya kunder'!C12=0,"",'Nya kunder'!C12)</f>
        <v/>
      </c>
      <c r="M22" s="22" t="str">
        <f t="shared" si="5"/>
        <v/>
      </c>
      <c r="N22" s="15" t="str">
        <f>IF($F22="ny",'Nya kunder'!M12,"")</f>
        <v/>
      </c>
      <c r="O22" s="15" t="str">
        <f>IF($F22="NY",IF(NOT(N22=4),IF('Nya kunder'!E12=0,"",'Nya kunder'!E12),""),"")</f>
        <v/>
      </c>
      <c r="P22" s="21" t="str">
        <f>IF(N22=4,'Nya kunder'!E12,"")</f>
        <v/>
      </c>
      <c r="Q22" s="15" t="str">
        <f>IF(OR($I22=listor!$C$3,$I22=""),UPPER('Nya kunder'!F12),"")</f>
        <v/>
      </c>
      <c r="R22" s="15" t="str">
        <f t="shared" si="6"/>
        <v/>
      </c>
      <c r="S22" s="21" t="s">
        <v>133</v>
      </c>
      <c r="T22" s="15" t="str">
        <f>IF(OR($I22=listor!$C$3,$I22=""),UPPER('Nya kunder'!G12),"")</f>
        <v/>
      </c>
      <c r="U22" s="15" t="str">
        <f>IF(OR($I22=listor!$C$3,$I22=""),UPPER('Nya kunder'!H12),"")</f>
        <v/>
      </c>
      <c r="V22" s="15" t="str">
        <f>IF(M22="SE","",IF(OR($I22=listor!$C$3,$I22=""),UPPER('Nya kunder'!I12),""))</f>
        <v/>
      </c>
      <c r="W22" s="15" t="str">
        <f>IF('Nya kunder'!J12=0,"",'Nya kunder'!J12)</f>
        <v/>
      </c>
      <c r="X22" s="21" t="s">
        <v>133</v>
      </c>
      <c r="Y22" s="23" t="str">
        <f t="shared" si="7"/>
        <v/>
      </c>
      <c r="Z22" s="21" t="s">
        <v>133</v>
      </c>
      <c r="AA22" s="21" t="s">
        <v>133</v>
      </c>
      <c r="AB22" s="23" t="str">
        <f t="shared" si="8"/>
        <v/>
      </c>
      <c r="AC22" s="15" t="s">
        <v>133</v>
      </c>
      <c r="AD22" s="15" t="str">
        <f t="shared" si="9"/>
        <v/>
      </c>
      <c r="AE22" s="22" t="str">
        <f t="shared" si="10"/>
        <v/>
      </c>
      <c r="AF22" s="22" t="str">
        <f t="shared" si="11"/>
        <v/>
      </c>
      <c r="AG22" s="15" t="str">
        <f t="shared" si="12"/>
        <v/>
      </c>
    </row>
    <row r="23" spans="1:33" x14ac:dyDescent="0.25">
      <c r="A23" t="s">
        <v>95</v>
      </c>
      <c r="B23" t="str">
        <f t="shared" si="1"/>
        <v>99999999</v>
      </c>
      <c r="C23" s="30"/>
      <c r="D23" s="30"/>
      <c r="E23" s="30"/>
      <c r="F23" s="15" t="str">
        <f>IF('Nya kunder'!A13=0,"",'Nya kunder'!A13)</f>
        <v/>
      </c>
      <c r="G23" s="15" t="str">
        <f>IF(AND(F23="ny",NOT(N23="3")),$F$3+COUNT(G$18:G22),"")</f>
        <v/>
      </c>
      <c r="H23" s="15" t="str">
        <f t="shared" si="2"/>
        <v/>
      </c>
      <c r="I23" s="15" t="str">
        <f>IF(OR($F23="ny",$F23=""),"",'Nya kunder'!B13)</f>
        <v/>
      </c>
      <c r="J23" s="15" t="str">
        <f t="shared" si="3"/>
        <v/>
      </c>
      <c r="K23" s="15" t="str">
        <f t="shared" si="4"/>
        <v/>
      </c>
      <c r="L23" s="15" t="str">
        <f>IF('Nya kunder'!C13=0,"",'Nya kunder'!C13)</f>
        <v/>
      </c>
      <c r="M23" s="22" t="str">
        <f t="shared" si="5"/>
        <v/>
      </c>
      <c r="N23" s="15" t="str">
        <f>IF($F23="ny",'Nya kunder'!M13,"")</f>
        <v/>
      </c>
      <c r="O23" s="15" t="str">
        <f>IF($F23="NY",IF(NOT(N23=4),IF('Nya kunder'!E13=0,"",'Nya kunder'!E13),""),"")</f>
        <v/>
      </c>
      <c r="P23" s="21" t="str">
        <f>IF(N23=4,'Nya kunder'!E13,"")</f>
        <v/>
      </c>
      <c r="Q23" s="15" t="str">
        <f>IF(OR($I23=listor!$C$3,$I23=""),UPPER('Nya kunder'!F13),"")</f>
        <v/>
      </c>
      <c r="R23" s="15" t="str">
        <f t="shared" si="6"/>
        <v/>
      </c>
      <c r="S23" s="21" t="s">
        <v>133</v>
      </c>
      <c r="T23" s="15" t="str">
        <f>IF(OR($I23=listor!$C$3,$I23=""),UPPER('Nya kunder'!G13),"")</f>
        <v/>
      </c>
      <c r="U23" s="15" t="str">
        <f>IF(OR($I23=listor!$C$3,$I23=""),UPPER('Nya kunder'!H13),"")</f>
        <v/>
      </c>
      <c r="V23" s="15" t="str">
        <f>IF(M23="SE","",IF(OR($I23=listor!$C$3,$I23=""),UPPER('Nya kunder'!I13),""))</f>
        <v/>
      </c>
      <c r="W23" s="15" t="str">
        <f>IF('Nya kunder'!J13=0,"",'Nya kunder'!J13)</f>
        <v/>
      </c>
      <c r="X23" s="21" t="s">
        <v>133</v>
      </c>
      <c r="Y23" s="23" t="str">
        <f t="shared" si="7"/>
        <v/>
      </c>
      <c r="Z23" s="21" t="s">
        <v>133</v>
      </c>
      <c r="AA23" s="21" t="s">
        <v>133</v>
      </c>
      <c r="AB23" s="23" t="str">
        <f t="shared" si="8"/>
        <v/>
      </c>
      <c r="AC23" s="15" t="s">
        <v>133</v>
      </c>
      <c r="AD23" s="15" t="str">
        <f t="shared" si="9"/>
        <v/>
      </c>
      <c r="AE23" s="22" t="str">
        <f t="shared" si="10"/>
        <v/>
      </c>
      <c r="AF23" s="22" t="str">
        <f t="shared" si="11"/>
        <v/>
      </c>
      <c r="AG23" s="15" t="str">
        <f t="shared" si="12"/>
        <v/>
      </c>
    </row>
    <row r="24" spans="1:33" x14ac:dyDescent="0.25">
      <c r="A24" t="s">
        <v>95</v>
      </c>
      <c r="B24" t="str">
        <f t="shared" si="1"/>
        <v>99999999</v>
      </c>
      <c r="C24" s="30"/>
      <c r="D24" s="30"/>
      <c r="E24" s="30"/>
      <c r="F24" s="15" t="str">
        <f>IF('Nya kunder'!A14=0,"",'Nya kunder'!A14)</f>
        <v/>
      </c>
      <c r="G24" s="15" t="str">
        <f>IF(AND(F24="ny",NOT(N24="3")),$F$3+COUNT(G$18:G23),"")</f>
        <v/>
      </c>
      <c r="H24" s="15" t="str">
        <f t="shared" si="2"/>
        <v/>
      </c>
      <c r="I24" s="15" t="str">
        <f>IF(OR($F24="ny",$F24=""),"",'Nya kunder'!B14)</f>
        <v/>
      </c>
      <c r="J24" s="15" t="str">
        <f t="shared" si="3"/>
        <v/>
      </c>
      <c r="K24" s="15" t="str">
        <f t="shared" si="4"/>
        <v/>
      </c>
      <c r="L24" s="15" t="str">
        <f>IF('Nya kunder'!C14=0,"",'Nya kunder'!C14)</f>
        <v/>
      </c>
      <c r="M24" s="22" t="str">
        <f t="shared" si="5"/>
        <v/>
      </c>
      <c r="N24" s="15" t="str">
        <f>IF($F24="ny",'Nya kunder'!M14,"")</f>
        <v/>
      </c>
      <c r="O24" s="15" t="str">
        <f>IF($F24="NY",IF(NOT(N24=4),IF('Nya kunder'!E14=0,"",'Nya kunder'!E14),""),"")</f>
        <v/>
      </c>
      <c r="P24" s="21" t="str">
        <f>IF(N24=4,'Nya kunder'!E14,"")</f>
        <v/>
      </c>
      <c r="Q24" s="15" t="str">
        <f>IF(OR($I24=listor!$C$3,$I24=""),UPPER('Nya kunder'!F14),"")</f>
        <v/>
      </c>
      <c r="R24" s="15" t="str">
        <f t="shared" si="6"/>
        <v/>
      </c>
      <c r="S24" s="21" t="s">
        <v>133</v>
      </c>
      <c r="T24" s="15" t="str">
        <f>IF(OR($I24=listor!$C$3,$I24=""),UPPER('Nya kunder'!G14),"")</f>
        <v/>
      </c>
      <c r="U24" s="15" t="str">
        <f>IF(OR($I24=listor!$C$3,$I24=""),UPPER('Nya kunder'!H14),"")</f>
        <v/>
      </c>
      <c r="V24" s="15" t="str">
        <f>IF(M24="SE","",IF(OR($I24=listor!$C$3,$I24=""),UPPER('Nya kunder'!I14),""))</f>
        <v/>
      </c>
      <c r="W24" s="15" t="str">
        <f>IF('Nya kunder'!J14=0,"",'Nya kunder'!J14)</f>
        <v/>
      </c>
      <c r="X24" s="21" t="s">
        <v>133</v>
      </c>
      <c r="Y24" s="23" t="str">
        <f t="shared" si="7"/>
        <v/>
      </c>
      <c r="Z24" s="21" t="s">
        <v>133</v>
      </c>
      <c r="AA24" s="21" t="s">
        <v>133</v>
      </c>
      <c r="AB24" s="23" t="str">
        <f t="shared" si="8"/>
        <v/>
      </c>
      <c r="AC24" s="15" t="s">
        <v>133</v>
      </c>
      <c r="AD24" s="15" t="str">
        <f t="shared" si="9"/>
        <v/>
      </c>
      <c r="AE24" s="22" t="str">
        <f t="shared" si="10"/>
        <v/>
      </c>
      <c r="AF24" s="22" t="str">
        <f t="shared" si="11"/>
        <v/>
      </c>
      <c r="AG24" s="15" t="str">
        <f t="shared" si="12"/>
        <v/>
      </c>
    </row>
    <row r="25" spans="1:33" x14ac:dyDescent="0.25">
      <c r="A25" t="s">
        <v>95</v>
      </c>
      <c r="B25" t="str">
        <f t="shared" si="1"/>
        <v>99999999</v>
      </c>
      <c r="C25" s="30"/>
      <c r="D25" s="30"/>
      <c r="E25" s="30"/>
      <c r="F25" s="15" t="str">
        <f>IF('Nya kunder'!A15=0,"",'Nya kunder'!A15)</f>
        <v/>
      </c>
      <c r="G25" s="15" t="str">
        <f>IF(AND(F25="ny",NOT(N25="3")),$F$3+COUNT(G$18:G24),"")</f>
        <v/>
      </c>
      <c r="H25" s="15" t="str">
        <f t="shared" si="2"/>
        <v/>
      </c>
      <c r="I25" s="15" t="str">
        <f>IF(OR($F25="ny",$F25=""),"",'Nya kunder'!B15)</f>
        <v/>
      </c>
      <c r="J25" s="15" t="str">
        <f t="shared" si="3"/>
        <v/>
      </c>
      <c r="K25" s="15" t="str">
        <f t="shared" si="4"/>
        <v/>
      </c>
      <c r="L25" s="15" t="str">
        <f>IF('Nya kunder'!C15=0,"",'Nya kunder'!C15)</f>
        <v/>
      </c>
      <c r="M25" s="22" t="str">
        <f t="shared" si="5"/>
        <v/>
      </c>
      <c r="N25" s="15" t="str">
        <f>IF($F25="ny",'Nya kunder'!M15,"")</f>
        <v/>
      </c>
      <c r="O25" s="15" t="str">
        <f>IF($F25="NY",IF(NOT(N25=4),IF('Nya kunder'!E15=0,"",'Nya kunder'!E15),""),"")</f>
        <v/>
      </c>
      <c r="P25" s="21" t="str">
        <f>IF(N25=4,'Nya kunder'!E15,"")</f>
        <v/>
      </c>
      <c r="Q25" s="15" t="str">
        <f>IF(OR($I25=listor!$C$3,$I25=""),UPPER('Nya kunder'!F15),"")</f>
        <v/>
      </c>
      <c r="R25" s="15" t="str">
        <f t="shared" si="6"/>
        <v/>
      </c>
      <c r="S25" s="21" t="s">
        <v>133</v>
      </c>
      <c r="T25" s="15" t="str">
        <f>IF(OR($I25=listor!$C$3,$I25=""),UPPER('Nya kunder'!G15),"")</f>
        <v/>
      </c>
      <c r="U25" s="15" t="str">
        <f>IF(OR($I25=listor!$C$3,$I25=""),UPPER('Nya kunder'!H15),"")</f>
        <v/>
      </c>
      <c r="V25" s="15" t="str">
        <f>IF(M25="SE","",IF(OR($I25=listor!$C$3,$I25=""),UPPER('Nya kunder'!I15),""))</f>
        <v/>
      </c>
      <c r="W25" s="15" t="str">
        <f>IF('Nya kunder'!J15=0,"",'Nya kunder'!J15)</f>
        <v/>
      </c>
      <c r="X25" s="21" t="s">
        <v>133</v>
      </c>
      <c r="Y25" s="23" t="str">
        <f t="shared" si="7"/>
        <v/>
      </c>
      <c r="Z25" s="21" t="s">
        <v>133</v>
      </c>
      <c r="AA25" s="21" t="s">
        <v>133</v>
      </c>
      <c r="AB25" s="23" t="str">
        <f t="shared" si="8"/>
        <v/>
      </c>
      <c r="AC25" s="15" t="s">
        <v>133</v>
      </c>
      <c r="AD25" s="15" t="str">
        <f t="shared" si="9"/>
        <v/>
      </c>
      <c r="AE25" s="22" t="str">
        <f t="shared" si="10"/>
        <v/>
      </c>
      <c r="AF25" s="22" t="str">
        <f t="shared" si="11"/>
        <v/>
      </c>
      <c r="AG25" s="15" t="str">
        <f t="shared" si="12"/>
        <v/>
      </c>
    </row>
    <row r="26" spans="1:33" x14ac:dyDescent="0.25">
      <c r="A26" t="s">
        <v>95</v>
      </c>
      <c r="B26" t="str">
        <f t="shared" si="1"/>
        <v>99999999</v>
      </c>
      <c r="C26" s="30"/>
      <c r="D26" s="30"/>
      <c r="E26" s="30"/>
      <c r="F26" s="15" t="str">
        <f>IF('Nya kunder'!A16=0,"",'Nya kunder'!A16)</f>
        <v/>
      </c>
      <c r="G26" s="15" t="str">
        <f>IF(AND(F26="ny",NOT(N26="3")),$F$3+COUNT(G$18:G25),"")</f>
        <v/>
      </c>
      <c r="H26" s="15" t="str">
        <f t="shared" si="2"/>
        <v/>
      </c>
      <c r="I26" s="15" t="str">
        <f>IF(OR($F26="ny",$F26=""),"",'Nya kunder'!B16)</f>
        <v/>
      </c>
      <c r="J26" s="15" t="str">
        <f t="shared" si="3"/>
        <v/>
      </c>
      <c r="K26" s="15" t="str">
        <f t="shared" si="4"/>
        <v/>
      </c>
      <c r="L26" s="15" t="str">
        <f>IF('Nya kunder'!C16=0,"",'Nya kunder'!C16)</f>
        <v/>
      </c>
      <c r="M26" s="22" t="str">
        <f t="shared" si="5"/>
        <v/>
      </c>
      <c r="N26" s="15" t="str">
        <f>IF($F26="ny",'Nya kunder'!M16,"")</f>
        <v/>
      </c>
      <c r="O26" s="15" t="str">
        <f>IF($F26="NY",IF(NOT(N26=4),IF('Nya kunder'!E16=0,"",'Nya kunder'!E16),""),"")</f>
        <v/>
      </c>
      <c r="P26" s="21" t="str">
        <f>IF(N26=4,'Nya kunder'!E16,"")</f>
        <v/>
      </c>
      <c r="Q26" s="15" t="str">
        <f>IF(OR($I26=listor!$C$3,$I26=""),UPPER('Nya kunder'!F16),"")</f>
        <v/>
      </c>
      <c r="R26" s="15" t="str">
        <f t="shared" si="6"/>
        <v/>
      </c>
      <c r="S26" s="21" t="s">
        <v>133</v>
      </c>
      <c r="T26" s="15" t="str">
        <f>IF(OR($I26=listor!$C$3,$I26=""),UPPER('Nya kunder'!G16),"")</f>
        <v/>
      </c>
      <c r="U26" s="15" t="str">
        <f>IF(OR($I26=listor!$C$3,$I26=""),UPPER('Nya kunder'!H16),"")</f>
        <v/>
      </c>
      <c r="V26" s="15" t="str">
        <f>IF(M26="SE","",IF(OR($I26=listor!$C$3,$I26=""),UPPER('Nya kunder'!I16),""))</f>
        <v/>
      </c>
      <c r="W26" s="15" t="str">
        <f>IF('Nya kunder'!J16=0,"",'Nya kunder'!J16)</f>
        <v/>
      </c>
      <c r="X26" s="21" t="s">
        <v>133</v>
      </c>
      <c r="Y26" s="23" t="str">
        <f t="shared" si="7"/>
        <v/>
      </c>
      <c r="Z26" s="21" t="s">
        <v>133</v>
      </c>
      <c r="AA26" s="21" t="s">
        <v>133</v>
      </c>
      <c r="AB26" s="23" t="str">
        <f t="shared" si="8"/>
        <v/>
      </c>
      <c r="AC26" s="15" t="s">
        <v>133</v>
      </c>
      <c r="AD26" s="15" t="str">
        <f t="shared" si="9"/>
        <v/>
      </c>
      <c r="AE26" s="22" t="str">
        <f t="shared" si="10"/>
        <v/>
      </c>
      <c r="AF26" s="22" t="str">
        <f t="shared" si="11"/>
        <v/>
      </c>
      <c r="AG26" s="15" t="str">
        <f t="shared" si="12"/>
        <v/>
      </c>
    </row>
    <row r="27" spans="1:33" x14ac:dyDescent="0.25">
      <c r="A27" t="s">
        <v>95</v>
      </c>
      <c r="B27" t="str">
        <f t="shared" si="1"/>
        <v>99999999</v>
      </c>
      <c r="C27" s="30"/>
      <c r="D27" s="30"/>
      <c r="E27" s="30"/>
      <c r="F27" s="15" t="str">
        <f>IF('Nya kunder'!A17=0,"",'Nya kunder'!A17)</f>
        <v/>
      </c>
      <c r="G27" s="15" t="str">
        <f>IF(AND(F27="ny",NOT(N27="3")),$F$3+COUNT(G$18:G26),"")</f>
        <v/>
      </c>
      <c r="H27" s="15" t="str">
        <f t="shared" si="2"/>
        <v/>
      </c>
      <c r="I27" s="15" t="str">
        <f>IF(OR($F27="ny",$F27=""),"",'Nya kunder'!B17)</f>
        <v/>
      </c>
      <c r="J27" s="15" t="str">
        <f t="shared" si="3"/>
        <v/>
      </c>
      <c r="K27" s="15" t="str">
        <f t="shared" si="4"/>
        <v/>
      </c>
      <c r="L27" s="15" t="str">
        <f>IF('Nya kunder'!C17=0,"",'Nya kunder'!C17)</f>
        <v/>
      </c>
      <c r="M27" s="22" t="str">
        <f t="shared" si="5"/>
        <v/>
      </c>
      <c r="N27" s="15" t="str">
        <f>IF($F27="ny",'Nya kunder'!M17,"")</f>
        <v/>
      </c>
      <c r="O27" s="15" t="str">
        <f>IF($F27="NY",IF(NOT(N27=4),IF('Nya kunder'!E17=0,"",'Nya kunder'!E17),""),"")</f>
        <v/>
      </c>
      <c r="P27" s="21" t="str">
        <f>IF(N27=4,'Nya kunder'!E17,"")</f>
        <v/>
      </c>
      <c r="Q27" s="15" t="str">
        <f>IF(OR($I27=listor!$C$3,$I27=""),UPPER('Nya kunder'!F17),"")</f>
        <v/>
      </c>
      <c r="R27" s="15" t="str">
        <f t="shared" si="6"/>
        <v/>
      </c>
      <c r="S27" s="21" t="s">
        <v>133</v>
      </c>
      <c r="T27" s="15" t="str">
        <f>IF(OR($I27=listor!$C$3,$I27=""),UPPER('Nya kunder'!G17),"")</f>
        <v/>
      </c>
      <c r="U27" s="15" t="str">
        <f>IF(OR($I27=listor!$C$3,$I27=""),UPPER('Nya kunder'!H17),"")</f>
        <v/>
      </c>
      <c r="V27" s="15" t="str">
        <f>IF(M27="SE","",IF(OR($I27=listor!$C$3,$I27=""),UPPER('Nya kunder'!I17),""))</f>
        <v/>
      </c>
      <c r="W27" s="15" t="str">
        <f>IF('Nya kunder'!J17=0,"",'Nya kunder'!J17)</f>
        <v/>
      </c>
      <c r="X27" s="21" t="s">
        <v>133</v>
      </c>
      <c r="Y27" s="23" t="str">
        <f t="shared" si="7"/>
        <v/>
      </c>
      <c r="Z27" s="21" t="s">
        <v>133</v>
      </c>
      <c r="AA27" s="21" t="s">
        <v>133</v>
      </c>
      <c r="AB27" s="23" t="str">
        <f t="shared" si="8"/>
        <v/>
      </c>
      <c r="AC27" s="15" t="s">
        <v>133</v>
      </c>
      <c r="AD27" s="15" t="str">
        <f t="shared" si="9"/>
        <v/>
      </c>
      <c r="AE27" s="22" t="str">
        <f t="shared" si="10"/>
        <v/>
      </c>
      <c r="AF27" s="22" t="str">
        <f t="shared" si="11"/>
        <v/>
      </c>
      <c r="AG27" s="15" t="str">
        <f t="shared" si="12"/>
        <v/>
      </c>
    </row>
    <row r="28" spans="1:33" x14ac:dyDescent="0.25">
      <c r="A28" t="s">
        <v>95</v>
      </c>
      <c r="B28" t="str">
        <f t="shared" si="1"/>
        <v>99999999</v>
      </c>
      <c r="C28" s="30"/>
      <c r="D28" s="30"/>
      <c r="E28" s="30"/>
      <c r="F28" s="15" t="str">
        <f>IF('Nya kunder'!A18=0,"",'Nya kunder'!A18)</f>
        <v/>
      </c>
      <c r="G28" s="15" t="str">
        <f>IF(AND(F28="ny",NOT(N28="3")),$F$3+COUNT(G$18:G27),"")</f>
        <v/>
      </c>
      <c r="H28" s="15" t="str">
        <f t="shared" si="2"/>
        <v/>
      </c>
      <c r="I28" s="15" t="str">
        <f>IF(OR($F28="ny",$F28=""),"",'Nya kunder'!B18)</f>
        <v/>
      </c>
      <c r="J28" s="15" t="str">
        <f t="shared" si="3"/>
        <v/>
      </c>
      <c r="K28" s="15" t="str">
        <f t="shared" si="4"/>
        <v/>
      </c>
      <c r="L28" s="15" t="str">
        <f>IF('Nya kunder'!C18=0,"",'Nya kunder'!C18)</f>
        <v/>
      </c>
      <c r="M28" s="22" t="str">
        <f t="shared" si="5"/>
        <v/>
      </c>
      <c r="N28" s="15" t="str">
        <f>IF($F28="ny",'Nya kunder'!M18,"")</f>
        <v/>
      </c>
      <c r="O28" s="15" t="str">
        <f>IF($F28="NY",IF(NOT(N28=4),IF('Nya kunder'!E18=0,"",'Nya kunder'!E18),""),"")</f>
        <v/>
      </c>
      <c r="P28" s="21" t="str">
        <f>IF(N28=4,'Nya kunder'!E18,"")</f>
        <v/>
      </c>
      <c r="Q28" s="15" t="str">
        <f>IF(OR($I28=listor!$C$3,$I28=""),UPPER('Nya kunder'!F18),"")</f>
        <v/>
      </c>
      <c r="R28" s="15" t="str">
        <f t="shared" si="6"/>
        <v/>
      </c>
      <c r="S28" s="21" t="s">
        <v>133</v>
      </c>
      <c r="T28" s="15" t="str">
        <f>IF(OR($I28=listor!$C$3,$I28=""),UPPER('Nya kunder'!G18),"")</f>
        <v/>
      </c>
      <c r="U28" s="15" t="str">
        <f>IF(OR($I28=listor!$C$3,$I28=""),UPPER('Nya kunder'!H18),"")</f>
        <v/>
      </c>
      <c r="V28" s="15" t="str">
        <f>IF(M28="SE","",IF(OR($I28=listor!$C$3,$I28=""),UPPER('Nya kunder'!I18),""))</f>
        <v/>
      </c>
      <c r="W28" s="15" t="str">
        <f>IF('Nya kunder'!J18=0,"",'Nya kunder'!J18)</f>
        <v/>
      </c>
      <c r="X28" s="21" t="s">
        <v>133</v>
      </c>
      <c r="Y28" s="23" t="str">
        <f t="shared" si="7"/>
        <v/>
      </c>
      <c r="Z28" s="21" t="s">
        <v>133</v>
      </c>
      <c r="AA28" s="21" t="s">
        <v>133</v>
      </c>
      <c r="AB28" s="23" t="str">
        <f t="shared" si="8"/>
        <v/>
      </c>
      <c r="AC28" s="15" t="s">
        <v>133</v>
      </c>
      <c r="AD28" s="15" t="str">
        <f t="shared" si="9"/>
        <v/>
      </c>
      <c r="AE28" s="22" t="str">
        <f t="shared" si="10"/>
        <v/>
      </c>
      <c r="AF28" s="22" t="str">
        <f t="shared" si="11"/>
        <v/>
      </c>
      <c r="AG28" s="15" t="str">
        <f t="shared" si="12"/>
        <v/>
      </c>
    </row>
    <row r="29" spans="1:33" x14ac:dyDescent="0.25">
      <c r="A29" t="s">
        <v>95</v>
      </c>
      <c r="B29" t="str">
        <f t="shared" si="1"/>
        <v>99999999</v>
      </c>
      <c r="C29" s="30"/>
      <c r="D29" s="30"/>
      <c r="E29" s="30"/>
      <c r="F29" s="15" t="str">
        <f>IF('Nya kunder'!A19=0,"",'Nya kunder'!A19)</f>
        <v/>
      </c>
      <c r="G29" s="15" t="str">
        <f>IF(AND(F29="ny",NOT(N29="3")),$F$3+COUNT(G$18:G28),"")</f>
        <v/>
      </c>
      <c r="H29" s="15" t="str">
        <f t="shared" si="2"/>
        <v/>
      </c>
      <c r="I29" s="15" t="str">
        <f>IF(OR($F29="ny",$F29=""),"",'Nya kunder'!B19)</f>
        <v/>
      </c>
      <c r="J29" s="15" t="str">
        <f t="shared" si="3"/>
        <v/>
      </c>
      <c r="K29" s="15" t="str">
        <f t="shared" si="4"/>
        <v/>
      </c>
      <c r="L29" s="15" t="str">
        <f>IF('Nya kunder'!C19=0,"",'Nya kunder'!C19)</f>
        <v/>
      </c>
      <c r="M29" s="22" t="str">
        <f t="shared" si="5"/>
        <v/>
      </c>
      <c r="N29" s="15" t="str">
        <f>IF($F29="ny",'Nya kunder'!M19,"")</f>
        <v/>
      </c>
      <c r="O29" s="15" t="str">
        <f>IF($F29="NY",IF(NOT(N29=4),IF('Nya kunder'!E19=0,"",'Nya kunder'!E19),""),"")</f>
        <v/>
      </c>
      <c r="P29" s="21" t="str">
        <f>IF(N29=4,'Nya kunder'!E19,"")</f>
        <v/>
      </c>
      <c r="Q29" s="15" t="str">
        <f>IF(OR($I29=listor!$C$3,$I29=""),UPPER('Nya kunder'!F19),"")</f>
        <v/>
      </c>
      <c r="R29" s="15" t="str">
        <f t="shared" si="6"/>
        <v/>
      </c>
      <c r="S29" s="21" t="s">
        <v>133</v>
      </c>
      <c r="T29" s="15" t="str">
        <f>IF(OR($I29=listor!$C$3,$I29=""),UPPER('Nya kunder'!G19),"")</f>
        <v/>
      </c>
      <c r="U29" s="15" t="str">
        <f>IF(OR($I29=listor!$C$3,$I29=""),UPPER('Nya kunder'!H19),"")</f>
        <v/>
      </c>
      <c r="V29" s="15" t="str">
        <f>IF(M29="SE","",IF(OR($I29=listor!$C$3,$I29=""),UPPER('Nya kunder'!I19),""))</f>
        <v/>
      </c>
      <c r="W29" s="15" t="str">
        <f>IF('Nya kunder'!J19=0,"",'Nya kunder'!J19)</f>
        <v/>
      </c>
      <c r="X29" s="21" t="s">
        <v>133</v>
      </c>
      <c r="Y29" s="23" t="str">
        <f t="shared" si="7"/>
        <v/>
      </c>
      <c r="Z29" s="21" t="s">
        <v>133</v>
      </c>
      <c r="AA29" s="21" t="s">
        <v>133</v>
      </c>
      <c r="AB29" s="23" t="str">
        <f t="shared" si="8"/>
        <v/>
      </c>
      <c r="AC29" s="15" t="s">
        <v>133</v>
      </c>
      <c r="AD29" s="15" t="str">
        <f t="shared" si="9"/>
        <v/>
      </c>
      <c r="AE29" s="22" t="str">
        <f t="shared" si="10"/>
        <v/>
      </c>
      <c r="AF29" s="22" t="str">
        <f t="shared" si="11"/>
        <v/>
      </c>
      <c r="AG29" s="15" t="str">
        <f t="shared" si="12"/>
        <v/>
      </c>
    </row>
    <row r="30" spans="1:33" x14ac:dyDescent="0.25">
      <c r="A30" t="s">
        <v>95</v>
      </c>
      <c r="B30" t="str">
        <f t="shared" si="1"/>
        <v>99999999</v>
      </c>
      <c r="C30" s="30"/>
      <c r="D30" s="30"/>
      <c r="E30" s="30"/>
      <c r="F30" s="15" t="str">
        <f>IF('Nya kunder'!A20=0,"",'Nya kunder'!A20)</f>
        <v/>
      </c>
      <c r="G30" s="15" t="str">
        <f>IF(AND(F30="ny",NOT(N30="3")),$F$3+COUNT(G$18:G29),"")</f>
        <v/>
      </c>
      <c r="H30" s="15" t="str">
        <f t="shared" si="2"/>
        <v/>
      </c>
      <c r="I30" s="15" t="str">
        <f>IF(OR($F30="ny",$F30=""),"",'Nya kunder'!B20)</f>
        <v/>
      </c>
      <c r="J30" s="15" t="str">
        <f t="shared" si="3"/>
        <v/>
      </c>
      <c r="K30" s="15" t="str">
        <f t="shared" si="4"/>
        <v/>
      </c>
      <c r="L30" s="15" t="str">
        <f>IF('Nya kunder'!C20=0,"",'Nya kunder'!C20)</f>
        <v/>
      </c>
      <c r="M30" s="22" t="str">
        <f t="shared" si="5"/>
        <v/>
      </c>
      <c r="N30" s="15" t="str">
        <f>IF($F30="ny",'Nya kunder'!M20,"")</f>
        <v/>
      </c>
      <c r="O30" s="15" t="str">
        <f>IF($F30="NY",IF(NOT(N30=4),IF('Nya kunder'!E20=0,"",'Nya kunder'!E20),""),"")</f>
        <v/>
      </c>
      <c r="P30" s="21" t="str">
        <f>IF(N30=4,'Nya kunder'!E20,"")</f>
        <v/>
      </c>
      <c r="Q30" s="15" t="str">
        <f>IF(OR($I30=listor!$C$3,$I30=""),UPPER('Nya kunder'!F20),"")</f>
        <v/>
      </c>
      <c r="R30" s="15" t="str">
        <f t="shared" si="6"/>
        <v/>
      </c>
      <c r="S30" s="21" t="s">
        <v>133</v>
      </c>
      <c r="T30" s="15" t="str">
        <f>IF(OR($I30=listor!$C$3,$I30=""),UPPER('Nya kunder'!G20),"")</f>
        <v/>
      </c>
      <c r="U30" s="15" t="str">
        <f>IF(OR($I30=listor!$C$3,$I30=""),UPPER('Nya kunder'!H20),"")</f>
        <v/>
      </c>
      <c r="V30" s="15" t="str">
        <f>IF(M30="SE","",IF(OR($I30=listor!$C$3,$I30=""),UPPER('Nya kunder'!I20),""))</f>
        <v/>
      </c>
      <c r="W30" s="15" t="str">
        <f>IF('Nya kunder'!J20=0,"",'Nya kunder'!J20)</f>
        <v/>
      </c>
      <c r="X30" s="21" t="s">
        <v>133</v>
      </c>
      <c r="Y30" s="23" t="str">
        <f t="shared" si="7"/>
        <v/>
      </c>
      <c r="Z30" s="21" t="s">
        <v>133</v>
      </c>
      <c r="AA30" s="21" t="s">
        <v>133</v>
      </c>
      <c r="AB30" s="23" t="str">
        <f t="shared" si="8"/>
        <v/>
      </c>
      <c r="AC30" s="15" t="s">
        <v>133</v>
      </c>
      <c r="AD30" s="15" t="str">
        <f t="shared" si="9"/>
        <v/>
      </c>
      <c r="AE30" s="22" t="str">
        <f t="shared" si="10"/>
        <v/>
      </c>
      <c r="AF30" s="22" t="str">
        <f t="shared" si="11"/>
        <v/>
      </c>
      <c r="AG30" s="15" t="str">
        <f t="shared" si="12"/>
        <v/>
      </c>
    </row>
    <row r="31" spans="1:33" x14ac:dyDescent="0.25">
      <c r="A31" t="s">
        <v>95</v>
      </c>
      <c r="B31" t="str">
        <f t="shared" si="1"/>
        <v>99999999</v>
      </c>
      <c r="C31" s="30"/>
      <c r="D31" s="30"/>
      <c r="E31" s="30"/>
      <c r="F31" s="15" t="str">
        <f>IF('Nya kunder'!A21=0,"",'Nya kunder'!A21)</f>
        <v/>
      </c>
      <c r="G31" s="15" t="str">
        <f>IF(AND(F31="ny",NOT(N31="3")),$F$3+COUNT(G$18:G30),"")</f>
        <v/>
      </c>
      <c r="H31" s="15" t="str">
        <f t="shared" si="2"/>
        <v/>
      </c>
      <c r="I31" s="15" t="str">
        <f>IF(OR($F31="ny",$F31=""),"",'Nya kunder'!B21)</f>
        <v/>
      </c>
      <c r="J31" s="15" t="str">
        <f t="shared" si="3"/>
        <v/>
      </c>
      <c r="K31" s="15" t="str">
        <f t="shared" si="4"/>
        <v/>
      </c>
      <c r="L31" s="15" t="str">
        <f>IF('Nya kunder'!C21=0,"",'Nya kunder'!C21)</f>
        <v/>
      </c>
      <c r="M31" s="22" t="str">
        <f t="shared" si="5"/>
        <v/>
      </c>
      <c r="N31" s="15" t="str">
        <f>IF($F31="ny",'Nya kunder'!M21,"")</f>
        <v/>
      </c>
      <c r="O31" s="15" t="str">
        <f>IF($F31="NY",IF(NOT(N31=4),IF('Nya kunder'!E21=0,"",'Nya kunder'!E21),""),"")</f>
        <v/>
      </c>
      <c r="P31" s="21" t="str">
        <f>IF(N31=4,'Nya kunder'!E21,"")</f>
        <v/>
      </c>
      <c r="Q31" s="15" t="str">
        <f>IF(OR($I31=listor!$C$3,$I31=""),UPPER('Nya kunder'!F21),"")</f>
        <v/>
      </c>
      <c r="R31" s="15" t="str">
        <f t="shared" si="6"/>
        <v/>
      </c>
      <c r="S31" s="21" t="s">
        <v>133</v>
      </c>
      <c r="T31" s="15" t="str">
        <f>IF(OR($I31=listor!$C$3,$I31=""),UPPER('Nya kunder'!G21),"")</f>
        <v/>
      </c>
      <c r="U31" s="15" t="str">
        <f>IF(OR($I31=listor!$C$3,$I31=""),UPPER('Nya kunder'!H21),"")</f>
        <v/>
      </c>
      <c r="V31" s="15" t="str">
        <f>IF(M31="SE","",IF(OR($I31=listor!$C$3,$I31=""),UPPER('Nya kunder'!I21),""))</f>
        <v/>
      </c>
      <c r="W31" s="15" t="str">
        <f>IF('Nya kunder'!J21=0,"",'Nya kunder'!J21)</f>
        <v/>
      </c>
      <c r="X31" s="21" t="s">
        <v>133</v>
      </c>
      <c r="Y31" s="23" t="str">
        <f t="shared" si="7"/>
        <v/>
      </c>
      <c r="Z31" s="21" t="s">
        <v>133</v>
      </c>
      <c r="AA31" s="21" t="s">
        <v>133</v>
      </c>
      <c r="AB31" s="23" t="str">
        <f t="shared" si="8"/>
        <v/>
      </c>
      <c r="AC31" s="15" t="s">
        <v>133</v>
      </c>
      <c r="AD31" s="15" t="str">
        <f t="shared" si="9"/>
        <v/>
      </c>
      <c r="AE31" s="22" t="str">
        <f t="shared" si="10"/>
        <v/>
      </c>
      <c r="AF31" s="22" t="str">
        <f t="shared" si="11"/>
        <v/>
      </c>
      <c r="AG31" s="15" t="str">
        <f t="shared" si="12"/>
        <v/>
      </c>
    </row>
    <row r="32" spans="1:33" x14ac:dyDescent="0.25">
      <c r="A32" t="s">
        <v>95</v>
      </c>
      <c r="B32" t="str">
        <f t="shared" si="1"/>
        <v>99999999</v>
      </c>
      <c r="C32" s="30"/>
      <c r="D32" s="30"/>
      <c r="E32" s="30"/>
      <c r="F32" s="15" t="str">
        <f>IF('Nya kunder'!A22=0,"",'Nya kunder'!A22)</f>
        <v/>
      </c>
      <c r="G32" s="15" t="str">
        <f>IF(AND(F32="ny",NOT(N32="3")),$F$3+COUNT(G$18:G31),"")</f>
        <v/>
      </c>
      <c r="H32" s="15" t="str">
        <f t="shared" si="2"/>
        <v/>
      </c>
      <c r="I32" s="15" t="str">
        <f>IF(OR($F32="ny",$F32=""),"",'Nya kunder'!B22)</f>
        <v/>
      </c>
      <c r="J32" s="15" t="str">
        <f t="shared" si="3"/>
        <v/>
      </c>
      <c r="K32" s="15" t="str">
        <f t="shared" si="4"/>
        <v/>
      </c>
      <c r="L32" s="15" t="str">
        <f>IF('Nya kunder'!C22=0,"",'Nya kunder'!C22)</f>
        <v/>
      </c>
      <c r="M32" s="22" t="str">
        <f t="shared" si="5"/>
        <v/>
      </c>
      <c r="N32" s="15" t="str">
        <f>IF($F32="ny",'Nya kunder'!M22,"")</f>
        <v/>
      </c>
      <c r="O32" s="15" t="str">
        <f>IF($F32="NY",IF(NOT(N32=4),IF('Nya kunder'!E22=0,"",'Nya kunder'!E22),""),"")</f>
        <v/>
      </c>
      <c r="P32" s="21" t="str">
        <f>IF(N32=4,'Nya kunder'!E22,"")</f>
        <v/>
      </c>
      <c r="Q32" s="15" t="str">
        <f>IF(OR($I32=listor!$C$3,$I32=""),UPPER('Nya kunder'!F22),"")</f>
        <v/>
      </c>
      <c r="R32" s="15" t="str">
        <f t="shared" si="6"/>
        <v/>
      </c>
      <c r="S32" s="21" t="s">
        <v>133</v>
      </c>
      <c r="T32" s="15" t="str">
        <f>IF(OR($I32=listor!$C$3,$I32=""),UPPER('Nya kunder'!G22),"")</f>
        <v/>
      </c>
      <c r="U32" s="15" t="str">
        <f>IF(OR($I32=listor!$C$3,$I32=""),UPPER('Nya kunder'!H22),"")</f>
        <v/>
      </c>
      <c r="V32" s="15" t="str">
        <f>IF(M32="SE","",IF(OR($I32=listor!$C$3,$I32=""),UPPER('Nya kunder'!I22),""))</f>
        <v/>
      </c>
      <c r="W32" s="15" t="str">
        <f>IF('Nya kunder'!J22=0,"",'Nya kunder'!J22)</f>
        <v/>
      </c>
      <c r="X32" s="21" t="s">
        <v>133</v>
      </c>
      <c r="Y32" s="23" t="str">
        <f t="shared" si="7"/>
        <v/>
      </c>
      <c r="Z32" s="21" t="s">
        <v>133</v>
      </c>
      <c r="AA32" s="21" t="s">
        <v>133</v>
      </c>
      <c r="AB32" s="23" t="str">
        <f t="shared" si="8"/>
        <v/>
      </c>
      <c r="AC32" s="15" t="s">
        <v>133</v>
      </c>
      <c r="AD32" s="15" t="str">
        <f t="shared" si="9"/>
        <v/>
      </c>
      <c r="AE32" s="22" t="str">
        <f t="shared" si="10"/>
        <v/>
      </c>
      <c r="AF32" s="22" t="str">
        <f t="shared" si="11"/>
        <v/>
      </c>
      <c r="AG32" s="15" t="str">
        <f t="shared" si="12"/>
        <v/>
      </c>
    </row>
    <row r="33" spans="1:33" x14ac:dyDescent="0.25">
      <c r="A33" t="s">
        <v>95</v>
      </c>
      <c r="B33" t="str">
        <f t="shared" si="1"/>
        <v>99999999</v>
      </c>
      <c r="C33" s="30"/>
      <c r="D33" s="30"/>
      <c r="E33" s="30"/>
      <c r="F33" s="15" t="str">
        <f>IF('Nya kunder'!A23=0,"",'Nya kunder'!A23)</f>
        <v/>
      </c>
      <c r="G33" s="15" t="str">
        <f>IF(AND(F33="ny",NOT(N33="3")),$F$3+COUNT(G$18:G32),"")</f>
        <v/>
      </c>
      <c r="H33" s="15" t="str">
        <f t="shared" si="2"/>
        <v/>
      </c>
      <c r="I33" s="15" t="str">
        <f>IF(OR($F33="ny",$F33=""),"",'Nya kunder'!B23)</f>
        <v/>
      </c>
      <c r="J33" s="15" t="str">
        <f t="shared" si="3"/>
        <v/>
      </c>
      <c r="K33" s="15" t="str">
        <f t="shared" si="4"/>
        <v/>
      </c>
      <c r="L33" s="15" t="str">
        <f>IF('Nya kunder'!C23=0,"",'Nya kunder'!C23)</f>
        <v/>
      </c>
      <c r="M33" s="22" t="str">
        <f t="shared" si="5"/>
        <v/>
      </c>
      <c r="N33" s="15" t="str">
        <f>IF($F33="ny",'Nya kunder'!M23,"")</f>
        <v/>
      </c>
      <c r="O33" s="15" t="str">
        <f>IF($F33="NY",IF(NOT(N33=4),IF('Nya kunder'!E23=0,"",'Nya kunder'!E23),""),"")</f>
        <v/>
      </c>
      <c r="P33" s="21" t="str">
        <f>IF(N33=4,'Nya kunder'!E23,"")</f>
        <v/>
      </c>
      <c r="Q33" s="15" t="str">
        <f>IF(OR($I33=listor!$C$3,$I33=""),UPPER('Nya kunder'!F23),"")</f>
        <v/>
      </c>
      <c r="R33" s="15" t="str">
        <f t="shared" si="6"/>
        <v/>
      </c>
      <c r="S33" s="21" t="s">
        <v>133</v>
      </c>
      <c r="T33" s="15" t="str">
        <f>IF(OR($I33=listor!$C$3,$I33=""),UPPER('Nya kunder'!G23),"")</f>
        <v/>
      </c>
      <c r="U33" s="15" t="str">
        <f>IF(OR($I33=listor!$C$3,$I33=""),UPPER('Nya kunder'!H23),"")</f>
        <v/>
      </c>
      <c r="V33" s="15" t="str">
        <f>IF(M33="SE","",IF(OR($I33=listor!$C$3,$I33=""),UPPER('Nya kunder'!I23),""))</f>
        <v/>
      </c>
      <c r="W33" s="15" t="str">
        <f>IF('Nya kunder'!J23=0,"",'Nya kunder'!J23)</f>
        <v/>
      </c>
      <c r="X33" s="21" t="s">
        <v>133</v>
      </c>
      <c r="Y33" s="23" t="str">
        <f t="shared" si="7"/>
        <v/>
      </c>
      <c r="Z33" s="21" t="s">
        <v>133</v>
      </c>
      <c r="AA33" s="21" t="s">
        <v>133</v>
      </c>
      <c r="AB33" s="23" t="str">
        <f t="shared" si="8"/>
        <v/>
      </c>
      <c r="AC33" s="15" t="s">
        <v>133</v>
      </c>
      <c r="AD33" s="15" t="str">
        <f t="shared" si="9"/>
        <v/>
      </c>
      <c r="AE33" s="22" t="str">
        <f t="shared" si="10"/>
        <v/>
      </c>
      <c r="AF33" s="22" t="str">
        <f t="shared" si="11"/>
        <v/>
      </c>
      <c r="AG33" s="15" t="str">
        <f t="shared" si="12"/>
        <v/>
      </c>
    </row>
    <row r="34" spans="1:33" x14ac:dyDescent="0.25">
      <c r="A34" t="s">
        <v>95</v>
      </c>
      <c r="B34" t="str">
        <f t="shared" si="1"/>
        <v>99999999</v>
      </c>
      <c r="C34" s="30"/>
      <c r="D34" s="30"/>
      <c r="E34" s="30"/>
      <c r="F34" s="15" t="str">
        <f>IF('Nya kunder'!A24=0,"",'Nya kunder'!A24)</f>
        <v/>
      </c>
      <c r="G34" s="15" t="str">
        <f>IF(AND(F34="ny",NOT(N34="3")),$F$3+COUNT(G$18:G33),"")</f>
        <v/>
      </c>
      <c r="H34" s="15" t="str">
        <f t="shared" si="2"/>
        <v/>
      </c>
      <c r="I34" s="15" t="str">
        <f>IF(OR($F34="ny",$F34=""),"",'Nya kunder'!B24)</f>
        <v/>
      </c>
      <c r="J34" s="15" t="str">
        <f t="shared" si="3"/>
        <v/>
      </c>
      <c r="K34" s="15" t="str">
        <f t="shared" si="4"/>
        <v/>
      </c>
      <c r="L34" s="15" t="str">
        <f>IF('Nya kunder'!C24=0,"",'Nya kunder'!C24)</f>
        <v/>
      </c>
      <c r="M34" s="22" t="str">
        <f t="shared" si="5"/>
        <v/>
      </c>
      <c r="N34" s="15" t="str">
        <f>IF($F34="ny",'Nya kunder'!M24,"")</f>
        <v/>
      </c>
      <c r="O34" s="15" t="str">
        <f>IF($F34="NY",IF(NOT(N34=4),IF('Nya kunder'!E24=0,"",'Nya kunder'!E24),""),"")</f>
        <v/>
      </c>
      <c r="P34" s="21" t="str">
        <f>IF(N34=4,'Nya kunder'!E24,"")</f>
        <v/>
      </c>
      <c r="Q34" s="15" t="str">
        <f>IF(OR($I34=listor!$C$3,$I34=""),UPPER('Nya kunder'!F24),"")</f>
        <v/>
      </c>
      <c r="R34" s="15" t="str">
        <f t="shared" si="6"/>
        <v/>
      </c>
      <c r="S34" s="21" t="s">
        <v>133</v>
      </c>
      <c r="T34" s="15" t="str">
        <f>IF(OR($I34=listor!$C$3,$I34=""),UPPER('Nya kunder'!G24),"")</f>
        <v/>
      </c>
      <c r="U34" s="15" t="str">
        <f>IF(OR($I34=listor!$C$3,$I34=""),UPPER('Nya kunder'!H24),"")</f>
        <v/>
      </c>
      <c r="V34" s="15" t="str">
        <f>IF(M34="SE","",IF(OR($I34=listor!$C$3,$I34=""),UPPER('Nya kunder'!I24),""))</f>
        <v/>
      </c>
      <c r="W34" s="15" t="str">
        <f>IF('Nya kunder'!J24=0,"",'Nya kunder'!J24)</f>
        <v/>
      </c>
      <c r="X34" s="21" t="s">
        <v>133</v>
      </c>
      <c r="Y34" s="23" t="str">
        <f t="shared" si="7"/>
        <v/>
      </c>
      <c r="Z34" s="21" t="s">
        <v>133</v>
      </c>
      <c r="AA34" s="21" t="s">
        <v>133</v>
      </c>
      <c r="AB34" s="23" t="str">
        <f t="shared" si="8"/>
        <v/>
      </c>
      <c r="AC34" s="15" t="s">
        <v>133</v>
      </c>
      <c r="AD34" s="15" t="str">
        <f t="shared" si="9"/>
        <v/>
      </c>
      <c r="AE34" s="22" t="str">
        <f t="shared" si="10"/>
        <v/>
      </c>
      <c r="AF34" s="22" t="str">
        <f t="shared" si="11"/>
        <v/>
      </c>
      <c r="AG34" s="15" t="str">
        <f t="shared" si="12"/>
        <v/>
      </c>
    </row>
    <row r="35" spans="1:33" x14ac:dyDescent="0.25">
      <c r="A35" t="s">
        <v>95</v>
      </c>
      <c r="B35" t="str">
        <f t="shared" si="1"/>
        <v>99999999</v>
      </c>
      <c r="C35" s="30"/>
      <c r="D35" s="30"/>
      <c r="E35" s="30"/>
      <c r="F35" s="15" t="str">
        <f>IF('Nya kunder'!A25=0,"",'Nya kunder'!A25)</f>
        <v/>
      </c>
      <c r="G35" s="15" t="str">
        <f>IF(AND(F35="ny",NOT(N35="3")),$F$3+COUNT(G$18:G34),"")</f>
        <v/>
      </c>
      <c r="H35" s="15" t="str">
        <f t="shared" si="2"/>
        <v/>
      </c>
      <c r="I35" s="15" t="str">
        <f>IF(OR($F35="ny",$F35=""),"",'Nya kunder'!B25)</f>
        <v/>
      </c>
      <c r="J35" s="15" t="str">
        <f t="shared" si="3"/>
        <v/>
      </c>
      <c r="K35" s="15" t="str">
        <f t="shared" si="4"/>
        <v/>
      </c>
      <c r="L35" s="15" t="str">
        <f>IF('Nya kunder'!C25=0,"",'Nya kunder'!C25)</f>
        <v/>
      </c>
      <c r="M35" s="22" t="str">
        <f t="shared" si="5"/>
        <v/>
      </c>
      <c r="N35" s="15" t="str">
        <f>IF($F35="ny",'Nya kunder'!M25,"")</f>
        <v/>
      </c>
      <c r="O35" s="15" t="str">
        <f>IF($F35="NY",IF(NOT(N35=4),IF('Nya kunder'!E25=0,"",'Nya kunder'!E25),""),"")</f>
        <v/>
      </c>
      <c r="P35" s="21" t="str">
        <f>IF(N35=4,'Nya kunder'!E25,"")</f>
        <v/>
      </c>
      <c r="Q35" s="15" t="str">
        <f>IF(OR($I35=listor!$C$3,$I35=""),UPPER('Nya kunder'!F25),"")</f>
        <v/>
      </c>
      <c r="R35" s="15" t="str">
        <f t="shared" si="6"/>
        <v/>
      </c>
      <c r="S35" s="21" t="s">
        <v>133</v>
      </c>
      <c r="T35" s="15" t="str">
        <f>IF(OR($I35=listor!$C$3,$I35=""),UPPER('Nya kunder'!G25),"")</f>
        <v/>
      </c>
      <c r="U35" s="15" t="str">
        <f>IF(OR($I35=listor!$C$3,$I35=""),UPPER('Nya kunder'!H25),"")</f>
        <v/>
      </c>
      <c r="V35" s="15" t="str">
        <f>IF(M35="SE","",IF(OR($I35=listor!$C$3,$I35=""),UPPER('Nya kunder'!I25),""))</f>
        <v/>
      </c>
      <c r="W35" s="15" t="str">
        <f>IF('Nya kunder'!J25=0,"",'Nya kunder'!J25)</f>
        <v/>
      </c>
      <c r="X35" s="21" t="s">
        <v>133</v>
      </c>
      <c r="Y35" s="23" t="str">
        <f t="shared" si="7"/>
        <v/>
      </c>
      <c r="Z35" s="21" t="s">
        <v>133</v>
      </c>
      <c r="AA35" s="21" t="s">
        <v>133</v>
      </c>
      <c r="AB35" s="23" t="str">
        <f t="shared" si="8"/>
        <v/>
      </c>
      <c r="AC35" s="15" t="s">
        <v>133</v>
      </c>
      <c r="AD35" s="15" t="str">
        <f t="shared" si="9"/>
        <v/>
      </c>
      <c r="AE35" s="22" t="str">
        <f t="shared" si="10"/>
        <v/>
      </c>
      <c r="AF35" s="22" t="str">
        <f t="shared" si="11"/>
        <v/>
      </c>
      <c r="AG35" s="15" t="str">
        <f t="shared" si="12"/>
        <v/>
      </c>
    </row>
    <row r="36" spans="1:33" x14ac:dyDescent="0.25">
      <c r="A36" t="s">
        <v>95</v>
      </c>
      <c r="B36" t="str">
        <f t="shared" si="1"/>
        <v>99999999</v>
      </c>
      <c r="C36" s="30"/>
      <c r="D36" s="30"/>
      <c r="E36" s="30"/>
      <c r="F36" s="15" t="str">
        <f>IF('Nya kunder'!A26=0,"",'Nya kunder'!A26)</f>
        <v/>
      </c>
      <c r="G36" s="15" t="str">
        <f>IF(AND(F36="ny",NOT(N36="3")),$F$3+COUNT(G$18:G35),"")</f>
        <v/>
      </c>
      <c r="H36" s="15" t="str">
        <f t="shared" si="2"/>
        <v/>
      </c>
      <c r="I36" s="15" t="str">
        <f>IF(OR($F36="ny",$F36=""),"",'Nya kunder'!B26)</f>
        <v/>
      </c>
      <c r="J36" s="15" t="str">
        <f t="shared" si="3"/>
        <v/>
      </c>
      <c r="K36" s="15" t="str">
        <f t="shared" si="4"/>
        <v/>
      </c>
      <c r="L36" s="15" t="str">
        <f>IF('Nya kunder'!C26=0,"",'Nya kunder'!C26)</f>
        <v/>
      </c>
      <c r="M36" s="22" t="str">
        <f t="shared" si="5"/>
        <v/>
      </c>
      <c r="N36" s="15" t="str">
        <f>IF($F36="ny",'Nya kunder'!M26,"")</f>
        <v/>
      </c>
      <c r="O36" s="15" t="str">
        <f>IF($F36="NY",IF(NOT(N36=4),IF('Nya kunder'!E26=0,"",'Nya kunder'!E26),""),"")</f>
        <v/>
      </c>
      <c r="P36" s="21" t="str">
        <f>IF(N36=4,'Nya kunder'!E26,"")</f>
        <v/>
      </c>
      <c r="Q36" s="15" t="str">
        <f>IF(OR($I36=listor!$C$3,$I36=""),UPPER('Nya kunder'!F26),"")</f>
        <v/>
      </c>
      <c r="R36" s="15" t="str">
        <f t="shared" si="6"/>
        <v/>
      </c>
      <c r="S36" s="21" t="s">
        <v>133</v>
      </c>
      <c r="T36" s="15" t="str">
        <f>IF(OR($I36=listor!$C$3,$I36=""),UPPER('Nya kunder'!G26),"")</f>
        <v/>
      </c>
      <c r="U36" s="15" t="str">
        <f>IF(OR($I36=listor!$C$3,$I36=""),UPPER('Nya kunder'!H26),"")</f>
        <v/>
      </c>
      <c r="V36" s="15" t="str">
        <f>IF(M36="SE","",IF(OR($I36=listor!$C$3,$I36=""),UPPER('Nya kunder'!I26),""))</f>
        <v/>
      </c>
      <c r="W36" s="15" t="str">
        <f>IF('Nya kunder'!J26=0,"",'Nya kunder'!J26)</f>
        <v/>
      </c>
      <c r="X36" s="21" t="s">
        <v>133</v>
      </c>
      <c r="Y36" s="23" t="str">
        <f t="shared" si="7"/>
        <v/>
      </c>
      <c r="Z36" s="21" t="s">
        <v>133</v>
      </c>
      <c r="AA36" s="21" t="s">
        <v>133</v>
      </c>
      <c r="AB36" s="23" t="str">
        <f t="shared" si="8"/>
        <v/>
      </c>
      <c r="AC36" s="15" t="s">
        <v>133</v>
      </c>
      <c r="AD36" s="15" t="str">
        <f t="shared" si="9"/>
        <v/>
      </c>
      <c r="AE36" s="22" t="str">
        <f t="shared" si="10"/>
        <v/>
      </c>
      <c r="AF36" s="22" t="str">
        <f t="shared" si="11"/>
        <v/>
      </c>
      <c r="AG36" s="15" t="str">
        <f t="shared" si="12"/>
        <v/>
      </c>
    </row>
    <row r="37" spans="1:33" x14ac:dyDescent="0.25">
      <c r="A37" t="s">
        <v>95</v>
      </c>
      <c r="B37" t="str">
        <f t="shared" si="1"/>
        <v>99999999</v>
      </c>
      <c r="C37" s="30"/>
      <c r="D37" s="30"/>
      <c r="E37" s="30"/>
      <c r="F37" s="15" t="str">
        <f>IF('Nya kunder'!A27=0,"",'Nya kunder'!A27)</f>
        <v/>
      </c>
      <c r="G37" s="15" t="str">
        <f>IF(AND(F37="ny",NOT(N37="3")),$F$3+COUNT(G$18:G36),"")</f>
        <v/>
      </c>
      <c r="H37" s="15" t="str">
        <f t="shared" si="2"/>
        <v/>
      </c>
      <c r="I37" s="15" t="str">
        <f>IF(OR($F37="ny",$F37=""),"",'Nya kunder'!B27)</f>
        <v/>
      </c>
      <c r="J37" s="15" t="str">
        <f t="shared" si="3"/>
        <v/>
      </c>
      <c r="K37" s="15" t="str">
        <f t="shared" si="4"/>
        <v/>
      </c>
      <c r="L37" s="15" t="str">
        <f>IF('Nya kunder'!C27=0,"",'Nya kunder'!C27)</f>
        <v/>
      </c>
      <c r="M37" s="22" t="str">
        <f t="shared" si="5"/>
        <v/>
      </c>
      <c r="N37" s="15" t="str">
        <f>IF($F37="ny",'Nya kunder'!M27,"")</f>
        <v/>
      </c>
      <c r="O37" s="15" t="str">
        <f>IF($F37="NY",IF(NOT(N37=4),IF('Nya kunder'!E27=0,"",'Nya kunder'!E27),""),"")</f>
        <v/>
      </c>
      <c r="P37" s="21" t="str">
        <f>IF(N37=4,'Nya kunder'!E27,"")</f>
        <v/>
      </c>
      <c r="Q37" s="15" t="str">
        <f>IF(OR($I37=listor!$C$3,$I37=""),UPPER('Nya kunder'!F27),"")</f>
        <v/>
      </c>
      <c r="R37" s="15" t="str">
        <f t="shared" si="6"/>
        <v/>
      </c>
      <c r="S37" s="21" t="s">
        <v>133</v>
      </c>
      <c r="T37" s="15" t="str">
        <f>IF(OR($I37=listor!$C$3,$I37=""),UPPER('Nya kunder'!G27),"")</f>
        <v/>
      </c>
      <c r="U37" s="15" t="str">
        <f>IF(OR($I37=listor!$C$3,$I37=""),UPPER('Nya kunder'!H27),"")</f>
        <v/>
      </c>
      <c r="V37" s="15" t="str">
        <f>IF(M37="SE","",IF(OR($I37=listor!$C$3,$I37=""),UPPER('Nya kunder'!I27),""))</f>
        <v/>
      </c>
      <c r="W37" s="15" t="str">
        <f>IF('Nya kunder'!J27=0,"",'Nya kunder'!J27)</f>
        <v/>
      </c>
      <c r="X37" s="21" t="s">
        <v>133</v>
      </c>
      <c r="Y37" s="23" t="str">
        <f t="shared" si="7"/>
        <v/>
      </c>
      <c r="Z37" s="21" t="s">
        <v>133</v>
      </c>
      <c r="AA37" s="21" t="s">
        <v>133</v>
      </c>
      <c r="AB37" s="23" t="str">
        <f t="shared" si="8"/>
        <v/>
      </c>
      <c r="AC37" s="15" t="s">
        <v>133</v>
      </c>
      <c r="AD37" s="15" t="str">
        <f t="shared" si="9"/>
        <v/>
      </c>
      <c r="AE37" s="22" t="str">
        <f t="shared" si="10"/>
        <v/>
      </c>
      <c r="AF37" s="22" t="str">
        <f t="shared" si="11"/>
        <v/>
      </c>
      <c r="AG37" s="15" t="str">
        <f t="shared" si="12"/>
        <v/>
      </c>
    </row>
    <row r="38" spans="1:33" x14ac:dyDescent="0.25">
      <c r="A38" t="s">
        <v>95</v>
      </c>
      <c r="B38" t="str">
        <f t="shared" si="1"/>
        <v>99999999</v>
      </c>
      <c r="C38" s="30"/>
      <c r="D38" s="30"/>
      <c r="E38" s="30"/>
      <c r="F38" s="15" t="str">
        <f>IF('Nya kunder'!A28=0,"",'Nya kunder'!A28)</f>
        <v/>
      </c>
      <c r="G38" s="15" t="str">
        <f>IF(AND(F38="ny",NOT(N38="3")),$F$3+COUNT(G$18:G37),"")</f>
        <v/>
      </c>
      <c r="H38" s="15" t="str">
        <f t="shared" si="2"/>
        <v/>
      </c>
      <c r="I38" s="15" t="str">
        <f>IF(OR($F38="ny",$F38=""),"",'Nya kunder'!B28)</f>
        <v/>
      </c>
      <c r="J38" s="15" t="str">
        <f t="shared" si="3"/>
        <v/>
      </c>
      <c r="K38" s="15" t="str">
        <f t="shared" si="4"/>
        <v/>
      </c>
      <c r="L38" s="15" t="str">
        <f>IF('Nya kunder'!C28=0,"",'Nya kunder'!C28)</f>
        <v/>
      </c>
      <c r="M38" s="22" t="str">
        <f t="shared" si="5"/>
        <v/>
      </c>
      <c r="N38" s="15" t="str">
        <f>IF($F38="ny",'Nya kunder'!M28,"")</f>
        <v/>
      </c>
      <c r="O38" s="15" t="str">
        <f>IF($F38="NY",IF(NOT(N38=4),IF('Nya kunder'!E28=0,"",'Nya kunder'!E28),""),"")</f>
        <v/>
      </c>
      <c r="P38" s="21" t="str">
        <f>IF(N38=4,'Nya kunder'!E28,"")</f>
        <v/>
      </c>
      <c r="Q38" s="15" t="str">
        <f>IF(OR($I38=listor!$C$3,$I38=""),UPPER('Nya kunder'!F28),"")</f>
        <v/>
      </c>
      <c r="R38" s="15" t="str">
        <f t="shared" si="6"/>
        <v/>
      </c>
      <c r="S38" s="21" t="s">
        <v>133</v>
      </c>
      <c r="T38" s="15" t="str">
        <f>IF(OR($I38=listor!$C$3,$I38=""),UPPER('Nya kunder'!G28),"")</f>
        <v/>
      </c>
      <c r="U38" s="15" t="str">
        <f>IF(OR($I38=listor!$C$3,$I38=""),UPPER('Nya kunder'!H28),"")</f>
        <v/>
      </c>
      <c r="V38" s="15" t="str">
        <f>IF(M38="SE","",IF(OR($I38=listor!$C$3,$I38=""),UPPER('Nya kunder'!I28),""))</f>
        <v/>
      </c>
      <c r="W38" s="15" t="str">
        <f>IF('Nya kunder'!J28=0,"",'Nya kunder'!J28)</f>
        <v/>
      </c>
      <c r="X38" s="21" t="s">
        <v>133</v>
      </c>
      <c r="Y38" s="23" t="str">
        <f t="shared" si="7"/>
        <v/>
      </c>
      <c r="Z38" s="21" t="s">
        <v>133</v>
      </c>
      <c r="AA38" s="21" t="s">
        <v>133</v>
      </c>
      <c r="AB38" s="23" t="str">
        <f t="shared" si="8"/>
        <v/>
      </c>
      <c r="AC38" s="15" t="s">
        <v>133</v>
      </c>
      <c r="AD38" s="15" t="str">
        <f t="shared" si="9"/>
        <v/>
      </c>
      <c r="AE38" s="22" t="str">
        <f t="shared" si="10"/>
        <v/>
      </c>
      <c r="AF38" s="22" t="str">
        <f t="shared" si="11"/>
        <v/>
      </c>
      <c r="AG38" s="15" t="str">
        <f t="shared" si="12"/>
        <v/>
      </c>
    </row>
    <row r="39" spans="1:33" x14ac:dyDescent="0.25">
      <c r="A39" t="s">
        <v>95</v>
      </c>
      <c r="B39" t="str">
        <f t="shared" si="1"/>
        <v>99999999</v>
      </c>
      <c r="C39" s="30"/>
      <c r="D39" s="30"/>
      <c r="E39" s="30"/>
      <c r="F39" s="15" t="str">
        <f>IF('Nya kunder'!A29=0,"",'Nya kunder'!A29)</f>
        <v/>
      </c>
      <c r="G39" s="15" t="str">
        <f>IF(AND(F39="ny",NOT(N39="3")),$F$3+COUNT(G$18:G38),"")</f>
        <v/>
      </c>
      <c r="H39" s="15" t="str">
        <f t="shared" si="2"/>
        <v/>
      </c>
      <c r="I39" s="15" t="str">
        <f>IF(OR($F39="ny",$F39=""),"",'Nya kunder'!B29)</f>
        <v/>
      </c>
      <c r="J39" s="15" t="str">
        <f t="shared" si="3"/>
        <v/>
      </c>
      <c r="K39" s="15" t="str">
        <f t="shared" si="4"/>
        <v/>
      </c>
      <c r="L39" s="15" t="str">
        <f>IF('Nya kunder'!C29=0,"",'Nya kunder'!C29)</f>
        <v/>
      </c>
      <c r="M39" s="22" t="str">
        <f t="shared" si="5"/>
        <v/>
      </c>
      <c r="N39" s="15" t="str">
        <f>IF($F39="ny",'Nya kunder'!M29,"")</f>
        <v/>
      </c>
      <c r="O39" s="15" t="str">
        <f>IF($F39="NY",IF(NOT(N39=4),IF('Nya kunder'!E29=0,"",'Nya kunder'!E29),""),"")</f>
        <v/>
      </c>
      <c r="P39" s="21" t="str">
        <f>IF(N39=4,'Nya kunder'!E29,"")</f>
        <v/>
      </c>
      <c r="Q39" s="15" t="str">
        <f>IF(OR($I39=listor!$C$3,$I39=""),UPPER('Nya kunder'!F29),"")</f>
        <v/>
      </c>
      <c r="R39" s="15" t="str">
        <f t="shared" si="6"/>
        <v/>
      </c>
      <c r="S39" s="21" t="s">
        <v>133</v>
      </c>
      <c r="T39" s="15" t="str">
        <f>IF(OR($I39=listor!$C$3,$I39=""),UPPER('Nya kunder'!G29),"")</f>
        <v/>
      </c>
      <c r="U39" s="15" t="str">
        <f>IF(OR($I39=listor!$C$3,$I39=""),UPPER('Nya kunder'!H29),"")</f>
        <v/>
      </c>
      <c r="V39" s="15" t="str">
        <f>IF(M39="SE","",IF(OR($I39=listor!$C$3,$I39=""),UPPER('Nya kunder'!I29),""))</f>
        <v/>
      </c>
      <c r="W39" s="15" t="str">
        <f>IF('Nya kunder'!J29=0,"",'Nya kunder'!J29)</f>
        <v/>
      </c>
      <c r="X39" s="21" t="s">
        <v>133</v>
      </c>
      <c r="Y39" s="23" t="str">
        <f t="shared" si="7"/>
        <v/>
      </c>
      <c r="Z39" s="21" t="s">
        <v>133</v>
      </c>
      <c r="AA39" s="21" t="s">
        <v>133</v>
      </c>
      <c r="AB39" s="23" t="str">
        <f t="shared" si="8"/>
        <v/>
      </c>
      <c r="AC39" s="15" t="s">
        <v>133</v>
      </c>
      <c r="AD39" s="15" t="str">
        <f t="shared" si="9"/>
        <v/>
      </c>
      <c r="AE39" s="22" t="str">
        <f t="shared" si="10"/>
        <v/>
      </c>
      <c r="AF39" s="22" t="str">
        <f t="shared" si="11"/>
        <v/>
      </c>
      <c r="AG39" s="15" t="str">
        <f t="shared" si="12"/>
        <v/>
      </c>
    </row>
    <row r="40" spans="1:33" x14ac:dyDescent="0.25">
      <c r="A40" t="s">
        <v>95</v>
      </c>
      <c r="B40" t="str">
        <f t="shared" si="1"/>
        <v>99999999</v>
      </c>
      <c r="C40" s="30"/>
      <c r="D40" s="30"/>
      <c r="E40" s="30"/>
      <c r="F40" s="15" t="str">
        <f>IF('Nya kunder'!A30=0,"",'Nya kunder'!A30)</f>
        <v/>
      </c>
      <c r="G40" s="15" t="str">
        <f>IF(AND(F40="ny",NOT(N40="3")),$F$3+COUNT(G$18:G39),"")</f>
        <v/>
      </c>
      <c r="H40" s="15" t="str">
        <f t="shared" si="2"/>
        <v/>
      </c>
      <c r="I40" s="15" t="str">
        <f>IF(OR($F40="ny",$F40=""),"",'Nya kunder'!B30)</f>
        <v/>
      </c>
      <c r="J40" s="15" t="str">
        <f t="shared" si="3"/>
        <v/>
      </c>
      <c r="K40" s="15" t="str">
        <f t="shared" si="4"/>
        <v/>
      </c>
      <c r="L40" s="15" t="str">
        <f>IF('Nya kunder'!C30=0,"",'Nya kunder'!C30)</f>
        <v/>
      </c>
      <c r="M40" s="22" t="str">
        <f t="shared" si="5"/>
        <v/>
      </c>
      <c r="N40" s="15" t="str">
        <f>IF($F40="ny",'Nya kunder'!M30,"")</f>
        <v/>
      </c>
      <c r="O40" s="15" t="str">
        <f>IF($F40="NY",IF(NOT(N40=4),IF('Nya kunder'!E30=0,"",'Nya kunder'!E30),""),"")</f>
        <v/>
      </c>
      <c r="P40" s="21" t="str">
        <f>IF(N40=4,'Nya kunder'!E30,"")</f>
        <v/>
      </c>
      <c r="Q40" s="15" t="str">
        <f>IF(OR($I40=listor!$C$3,$I40=""),UPPER('Nya kunder'!F30),"")</f>
        <v/>
      </c>
      <c r="R40" s="15" t="str">
        <f t="shared" si="6"/>
        <v/>
      </c>
      <c r="S40" s="21" t="s">
        <v>133</v>
      </c>
      <c r="T40" s="15" t="str">
        <f>IF(OR($I40=listor!$C$3,$I40=""),UPPER('Nya kunder'!G30),"")</f>
        <v/>
      </c>
      <c r="U40" s="15" t="str">
        <f>IF(OR($I40=listor!$C$3,$I40=""),UPPER('Nya kunder'!H30),"")</f>
        <v/>
      </c>
      <c r="V40" s="15" t="str">
        <f>IF(M40="SE","",IF(OR($I40=listor!$C$3,$I40=""),UPPER('Nya kunder'!I30),""))</f>
        <v/>
      </c>
      <c r="W40" s="15" t="str">
        <f>IF('Nya kunder'!J30=0,"",'Nya kunder'!J30)</f>
        <v/>
      </c>
      <c r="X40" s="21" t="s">
        <v>133</v>
      </c>
      <c r="Y40" s="23" t="str">
        <f t="shared" si="7"/>
        <v/>
      </c>
      <c r="Z40" s="21" t="s">
        <v>133</v>
      </c>
      <c r="AA40" s="21" t="s">
        <v>133</v>
      </c>
      <c r="AB40" s="23" t="str">
        <f t="shared" si="8"/>
        <v/>
      </c>
      <c r="AC40" s="15" t="s">
        <v>133</v>
      </c>
      <c r="AD40" s="15" t="str">
        <f t="shared" si="9"/>
        <v/>
      </c>
      <c r="AE40" s="22" t="str">
        <f t="shared" si="10"/>
        <v/>
      </c>
      <c r="AF40" s="22" t="str">
        <f t="shared" si="11"/>
        <v/>
      </c>
      <c r="AG40" s="15" t="str">
        <f t="shared" si="12"/>
        <v/>
      </c>
    </row>
    <row r="41" spans="1:33" x14ac:dyDescent="0.25">
      <c r="A41" t="s">
        <v>95</v>
      </c>
      <c r="B41" t="str">
        <f t="shared" si="1"/>
        <v>99999999</v>
      </c>
      <c r="C41" s="30"/>
      <c r="D41" s="30"/>
      <c r="E41" s="30"/>
      <c r="F41" s="15" t="str">
        <f>IF('Nya kunder'!A31=0,"",'Nya kunder'!A31)</f>
        <v/>
      </c>
      <c r="G41" s="15" t="str">
        <f>IF(AND(F41="ny",NOT(N41="3")),$F$3+COUNT(G$18:G40),"")</f>
        <v/>
      </c>
      <c r="H41" s="15" t="str">
        <f t="shared" si="2"/>
        <v/>
      </c>
      <c r="I41" s="15" t="str">
        <f>IF(OR($F41="ny",$F41=""),"",'Nya kunder'!B31)</f>
        <v/>
      </c>
      <c r="J41" s="15" t="str">
        <f t="shared" si="3"/>
        <v/>
      </c>
      <c r="K41" s="15" t="str">
        <f t="shared" si="4"/>
        <v/>
      </c>
      <c r="L41" s="15" t="str">
        <f>IF('Nya kunder'!C31=0,"",'Nya kunder'!C31)</f>
        <v/>
      </c>
      <c r="M41" s="22" t="str">
        <f t="shared" si="5"/>
        <v/>
      </c>
      <c r="N41" s="15" t="str">
        <f>IF($F41="ny",'Nya kunder'!M31,"")</f>
        <v/>
      </c>
      <c r="O41" s="15" t="str">
        <f>IF($F41="NY",IF(NOT(N41=4),IF('Nya kunder'!E31=0,"",'Nya kunder'!E31),""),"")</f>
        <v/>
      </c>
      <c r="P41" s="21" t="str">
        <f>IF(N41=4,'Nya kunder'!E31,"")</f>
        <v/>
      </c>
      <c r="Q41" s="15" t="str">
        <f>IF(OR($I41=listor!$C$3,$I41=""),UPPER('Nya kunder'!F31),"")</f>
        <v/>
      </c>
      <c r="R41" s="15" t="str">
        <f t="shared" si="6"/>
        <v/>
      </c>
      <c r="S41" s="21" t="s">
        <v>133</v>
      </c>
      <c r="T41" s="15" t="str">
        <f>IF(OR($I41=listor!$C$3,$I41=""),UPPER('Nya kunder'!G31),"")</f>
        <v/>
      </c>
      <c r="U41" s="15" t="str">
        <f>IF(OR($I41=listor!$C$3,$I41=""),UPPER('Nya kunder'!H31),"")</f>
        <v/>
      </c>
      <c r="V41" s="15" t="str">
        <f>IF(M41="SE","",IF(OR($I41=listor!$C$3,$I41=""),UPPER('Nya kunder'!I31),""))</f>
        <v/>
      </c>
      <c r="W41" s="15" t="str">
        <f>IF('Nya kunder'!J31=0,"",'Nya kunder'!J31)</f>
        <v/>
      </c>
      <c r="X41" s="21" t="s">
        <v>133</v>
      </c>
      <c r="Y41" s="23" t="str">
        <f t="shared" si="7"/>
        <v/>
      </c>
      <c r="Z41" s="21" t="s">
        <v>133</v>
      </c>
      <c r="AA41" s="21" t="s">
        <v>133</v>
      </c>
      <c r="AB41" s="23" t="str">
        <f t="shared" si="8"/>
        <v/>
      </c>
      <c r="AC41" s="15" t="s">
        <v>133</v>
      </c>
      <c r="AD41" s="15" t="str">
        <f t="shared" si="9"/>
        <v/>
      </c>
      <c r="AE41" s="22" t="str">
        <f t="shared" si="10"/>
        <v/>
      </c>
      <c r="AF41" s="22" t="str">
        <f t="shared" si="11"/>
        <v/>
      </c>
      <c r="AG41" s="15" t="str">
        <f t="shared" si="12"/>
        <v/>
      </c>
    </row>
    <row r="42" spans="1:33" x14ac:dyDescent="0.25">
      <c r="A42" t="s">
        <v>95</v>
      </c>
      <c r="B42" t="str">
        <f t="shared" si="1"/>
        <v>99999999</v>
      </c>
      <c r="C42" s="30"/>
      <c r="D42" s="30"/>
      <c r="E42" s="30"/>
      <c r="F42" s="15" t="str">
        <f>IF('Nya kunder'!A32=0,"",'Nya kunder'!A32)</f>
        <v/>
      </c>
      <c r="G42" s="15" t="str">
        <f>IF(AND(F42="ny",NOT(N42="3")),$F$3+COUNT(G$18:G41),"")</f>
        <v/>
      </c>
      <c r="H42" s="15" t="str">
        <f t="shared" si="2"/>
        <v/>
      </c>
      <c r="I42" s="15" t="str">
        <f>IF(OR($F42="ny",$F42=""),"",'Nya kunder'!B32)</f>
        <v/>
      </c>
      <c r="J42" s="15" t="str">
        <f t="shared" si="3"/>
        <v/>
      </c>
      <c r="K42" s="15" t="str">
        <f t="shared" si="4"/>
        <v/>
      </c>
      <c r="L42" s="15" t="str">
        <f>IF('Nya kunder'!C32=0,"",'Nya kunder'!C32)</f>
        <v/>
      </c>
      <c r="M42" s="22" t="str">
        <f t="shared" si="5"/>
        <v/>
      </c>
      <c r="N42" s="15" t="str">
        <f>IF($F42="ny",'Nya kunder'!M32,"")</f>
        <v/>
      </c>
      <c r="O42" s="15" t="str">
        <f>IF($F42="NY",IF(NOT(N42=4),IF('Nya kunder'!E32=0,"",'Nya kunder'!E32),""),"")</f>
        <v/>
      </c>
      <c r="P42" s="21" t="str">
        <f>IF(N42=4,'Nya kunder'!E32,"")</f>
        <v/>
      </c>
      <c r="Q42" s="15" t="str">
        <f>IF(OR($I42=listor!$C$3,$I42=""),UPPER('Nya kunder'!F32),"")</f>
        <v/>
      </c>
      <c r="R42" s="15" t="str">
        <f t="shared" si="6"/>
        <v/>
      </c>
      <c r="S42" s="21" t="s">
        <v>133</v>
      </c>
      <c r="T42" s="15" t="str">
        <f>IF(OR($I42=listor!$C$3,$I42=""),UPPER('Nya kunder'!G32),"")</f>
        <v/>
      </c>
      <c r="U42" s="15" t="str">
        <f>IF(OR($I42=listor!$C$3,$I42=""),UPPER('Nya kunder'!H32),"")</f>
        <v/>
      </c>
      <c r="V42" s="15" t="str">
        <f>IF(M42="SE","",IF(OR($I42=listor!$C$3,$I42=""),UPPER('Nya kunder'!I32),""))</f>
        <v/>
      </c>
      <c r="W42" s="15" t="str">
        <f>IF('Nya kunder'!J32=0,"",'Nya kunder'!J32)</f>
        <v/>
      </c>
      <c r="X42" s="21" t="s">
        <v>133</v>
      </c>
      <c r="Y42" s="23" t="str">
        <f t="shared" si="7"/>
        <v/>
      </c>
      <c r="Z42" s="21" t="s">
        <v>133</v>
      </c>
      <c r="AA42" s="21" t="s">
        <v>133</v>
      </c>
      <c r="AB42" s="23" t="str">
        <f t="shared" si="8"/>
        <v/>
      </c>
      <c r="AC42" s="15" t="s">
        <v>133</v>
      </c>
      <c r="AD42" s="15" t="str">
        <f t="shared" si="9"/>
        <v/>
      </c>
      <c r="AE42" s="22" t="str">
        <f t="shared" si="10"/>
        <v/>
      </c>
      <c r="AF42" s="22" t="str">
        <f t="shared" si="11"/>
        <v/>
      </c>
      <c r="AG42" s="15" t="str">
        <f t="shared" si="12"/>
        <v/>
      </c>
    </row>
    <row r="43" spans="1:33" x14ac:dyDescent="0.25">
      <c r="A43" t="s">
        <v>95</v>
      </c>
      <c r="B43" t="str">
        <f t="shared" ref="B43:B52" si="13">IF(LEN(F43)=8,F43,"99999999")</f>
        <v>99999999</v>
      </c>
      <c r="C43" s="30"/>
      <c r="D43" s="30"/>
      <c r="E43" s="30"/>
      <c r="F43" s="15" t="str">
        <f>IF('Nya kunder'!A33=0,"",'Nya kunder'!A33)</f>
        <v/>
      </c>
      <c r="G43" s="15" t="str">
        <f>IF(AND(F43="ny",NOT(N43="3")),$F$3+COUNT(G$18:G42),"")</f>
        <v/>
      </c>
      <c r="H43" s="15" t="str">
        <f t="shared" si="2"/>
        <v/>
      </c>
      <c r="I43" s="15" t="str">
        <f>IF(OR($F43="ny",$F43=""),"",'Nya kunder'!B33)</f>
        <v/>
      </c>
      <c r="J43" s="15" t="str">
        <f t="shared" si="3"/>
        <v/>
      </c>
      <c r="K43" s="15" t="str">
        <f t="shared" si="4"/>
        <v/>
      </c>
      <c r="L43" s="15" t="str">
        <f>IF('Nya kunder'!C33=0,"",'Nya kunder'!C33)</f>
        <v/>
      </c>
      <c r="M43" s="22" t="str">
        <f t="shared" si="5"/>
        <v/>
      </c>
      <c r="N43" s="15" t="str">
        <f>IF($F43="ny",'Nya kunder'!M33,"")</f>
        <v/>
      </c>
      <c r="O43" s="15" t="str">
        <f>IF($F43="NY",IF(NOT(N43=4),IF('Nya kunder'!E33=0,"",'Nya kunder'!E33),""),"")</f>
        <v/>
      </c>
      <c r="P43" s="21" t="str">
        <f>IF(N43=4,'Nya kunder'!E33,"")</f>
        <v/>
      </c>
      <c r="Q43" s="15" t="str">
        <f>IF(OR($I43=listor!$C$3,$I43=""),UPPER('Nya kunder'!F33),"")</f>
        <v/>
      </c>
      <c r="R43" s="15" t="str">
        <f t="shared" si="6"/>
        <v/>
      </c>
      <c r="S43" s="21" t="s">
        <v>133</v>
      </c>
      <c r="T43" s="15" t="str">
        <f>IF(OR($I43=listor!$C$3,$I43=""),UPPER('Nya kunder'!G33),"")</f>
        <v/>
      </c>
      <c r="U43" s="15" t="str">
        <f>IF(OR($I43=listor!$C$3,$I43=""),UPPER('Nya kunder'!H33),"")</f>
        <v/>
      </c>
      <c r="V43" s="15" t="str">
        <f>IF(M43="SE","",IF(OR($I43=listor!$C$3,$I43=""),UPPER('Nya kunder'!I33),""))</f>
        <v/>
      </c>
      <c r="W43" s="15" t="str">
        <f>IF('Nya kunder'!J33=0,"",'Nya kunder'!J33)</f>
        <v/>
      </c>
      <c r="X43" s="21" t="s">
        <v>133</v>
      </c>
      <c r="Y43" s="23" t="str">
        <f t="shared" si="7"/>
        <v/>
      </c>
      <c r="Z43" s="21" t="s">
        <v>133</v>
      </c>
      <c r="AA43" s="21" t="s">
        <v>133</v>
      </c>
      <c r="AB43" s="23" t="str">
        <f t="shared" si="8"/>
        <v/>
      </c>
      <c r="AC43" s="15" t="s">
        <v>133</v>
      </c>
      <c r="AD43" s="15" t="str">
        <f t="shared" si="9"/>
        <v/>
      </c>
      <c r="AE43" s="22" t="str">
        <f t="shared" si="10"/>
        <v/>
      </c>
      <c r="AF43" s="22" t="str">
        <f t="shared" si="11"/>
        <v/>
      </c>
      <c r="AG43" s="15" t="str">
        <f t="shared" si="12"/>
        <v/>
      </c>
    </row>
    <row r="44" spans="1:33" x14ac:dyDescent="0.25">
      <c r="A44" t="s">
        <v>95</v>
      </c>
      <c r="B44" t="str">
        <f t="shared" si="13"/>
        <v>99999999</v>
      </c>
      <c r="C44" s="30"/>
      <c r="D44" s="30"/>
      <c r="E44" s="30"/>
      <c r="F44" s="15" t="str">
        <f>IF('Nya kunder'!A34=0,"",'Nya kunder'!A34)</f>
        <v/>
      </c>
      <c r="G44" s="15" t="str">
        <f>IF(AND(F44="ny",NOT(N44="3")),$F$3+COUNT(G$18:G43),"")</f>
        <v/>
      </c>
      <c r="H44" s="15" t="str">
        <f t="shared" si="2"/>
        <v/>
      </c>
      <c r="I44" s="15" t="str">
        <f>IF(OR($F44="ny",$F44=""),"",'Nya kunder'!B34)</f>
        <v/>
      </c>
      <c r="J44" s="15" t="str">
        <f t="shared" si="3"/>
        <v/>
      </c>
      <c r="K44" s="15" t="str">
        <f t="shared" si="4"/>
        <v/>
      </c>
      <c r="L44" s="15" t="str">
        <f>IF('Nya kunder'!C34=0,"",'Nya kunder'!C34)</f>
        <v/>
      </c>
      <c r="M44" s="22" t="str">
        <f t="shared" si="5"/>
        <v/>
      </c>
      <c r="N44" s="15" t="str">
        <f>IF($F44="ny",'Nya kunder'!M34,"")</f>
        <v/>
      </c>
      <c r="O44" s="15" t="str">
        <f>IF($F44="NY",IF(NOT(N44=4),IF('Nya kunder'!E34=0,"",'Nya kunder'!E34),""),"")</f>
        <v/>
      </c>
      <c r="P44" s="21" t="str">
        <f>IF(N44=4,'Nya kunder'!E34,"")</f>
        <v/>
      </c>
      <c r="Q44" s="15" t="str">
        <f>IF(OR($I44=listor!$C$3,$I44=""),UPPER('Nya kunder'!F34),"")</f>
        <v/>
      </c>
      <c r="R44" s="15" t="str">
        <f t="shared" si="6"/>
        <v/>
      </c>
      <c r="S44" s="21" t="s">
        <v>133</v>
      </c>
      <c r="T44" s="15" t="str">
        <f>IF(OR($I44=listor!$C$3,$I44=""),UPPER('Nya kunder'!G34),"")</f>
        <v/>
      </c>
      <c r="U44" s="15" t="str">
        <f>IF(OR($I44=listor!$C$3,$I44=""),UPPER('Nya kunder'!H34),"")</f>
        <v/>
      </c>
      <c r="V44" s="15" t="str">
        <f>IF(M44="SE","",IF(OR($I44=listor!$C$3,$I44=""),UPPER('Nya kunder'!I34),""))</f>
        <v/>
      </c>
      <c r="W44" s="15" t="str">
        <f>IF('Nya kunder'!J34=0,"",'Nya kunder'!J34)</f>
        <v/>
      </c>
      <c r="X44" s="21" t="s">
        <v>133</v>
      </c>
      <c r="Y44" s="23" t="str">
        <f t="shared" si="7"/>
        <v/>
      </c>
      <c r="Z44" s="21" t="s">
        <v>133</v>
      </c>
      <c r="AA44" s="21" t="s">
        <v>133</v>
      </c>
      <c r="AB44" s="23" t="str">
        <f t="shared" si="8"/>
        <v/>
      </c>
      <c r="AC44" s="15" t="s">
        <v>133</v>
      </c>
      <c r="AD44" s="15" t="str">
        <f t="shared" si="9"/>
        <v/>
      </c>
      <c r="AE44" s="22" t="str">
        <f t="shared" si="10"/>
        <v/>
      </c>
      <c r="AF44" s="22" t="str">
        <f t="shared" si="11"/>
        <v/>
      </c>
      <c r="AG44" s="15" t="str">
        <f t="shared" si="12"/>
        <v/>
      </c>
    </row>
    <row r="45" spans="1:33" x14ac:dyDescent="0.25">
      <c r="A45" t="s">
        <v>95</v>
      </c>
      <c r="B45" t="str">
        <f t="shared" si="13"/>
        <v>99999999</v>
      </c>
      <c r="C45" s="30"/>
      <c r="D45" s="30"/>
      <c r="E45" s="30"/>
      <c r="F45" s="15" t="str">
        <f>IF('Nya kunder'!A35=0,"",'Nya kunder'!A35)</f>
        <v/>
      </c>
      <c r="G45" s="15" t="str">
        <f>IF(AND(F45="ny",NOT(N45="3")),$F$3+COUNT(G$18:G44),"")</f>
        <v/>
      </c>
      <c r="H45" s="15" t="str">
        <f t="shared" si="2"/>
        <v/>
      </c>
      <c r="I45" s="15" t="str">
        <f>IF(OR($F45="ny",$F45=""),"",'Nya kunder'!B35)</f>
        <v/>
      </c>
      <c r="J45" s="15" t="str">
        <f t="shared" si="3"/>
        <v/>
      </c>
      <c r="K45" s="15" t="str">
        <f t="shared" si="4"/>
        <v/>
      </c>
      <c r="L45" s="15" t="str">
        <f>IF('Nya kunder'!C35=0,"",'Nya kunder'!C35)</f>
        <v/>
      </c>
      <c r="M45" s="22" t="str">
        <f t="shared" si="5"/>
        <v/>
      </c>
      <c r="N45" s="15" t="str">
        <f>IF($F45="ny",'Nya kunder'!M35,"")</f>
        <v/>
      </c>
      <c r="O45" s="15" t="str">
        <f>IF($F45="NY",IF(NOT(N45=4),IF('Nya kunder'!E35=0,"",'Nya kunder'!E35),""),"")</f>
        <v/>
      </c>
      <c r="P45" s="21" t="str">
        <f>IF(N45=4,'Nya kunder'!E35,"")</f>
        <v/>
      </c>
      <c r="Q45" s="15" t="str">
        <f>IF(OR($I45=listor!$C$3,$I45=""),UPPER('Nya kunder'!F35),"")</f>
        <v/>
      </c>
      <c r="R45" s="15" t="str">
        <f t="shared" si="6"/>
        <v/>
      </c>
      <c r="S45" s="21" t="s">
        <v>133</v>
      </c>
      <c r="T45" s="15" t="str">
        <f>IF(OR($I45=listor!$C$3,$I45=""),UPPER('Nya kunder'!G35),"")</f>
        <v/>
      </c>
      <c r="U45" s="15" t="str">
        <f>IF(OR($I45=listor!$C$3,$I45=""),UPPER('Nya kunder'!H35),"")</f>
        <v/>
      </c>
      <c r="V45" s="15" t="str">
        <f>IF(M45="SE","",IF(OR($I45=listor!$C$3,$I45=""),UPPER('Nya kunder'!I35),""))</f>
        <v/>
      </c>
      <c r="W45" s="15" t="str">
        <f>IF('Nya kunder'!J35=0,"",'Nya kunder'!J35)</f>
        <v/>
      </c>
      <c r="X45" s="21" t="s">
        <v>133</v>
      </c>
      <c r="Y45" s="23" t="str">
        <f t="shared" si="7"/>
        <v/>
      </c>
      <c r="Z45" s="21" t="s">
        <v>133</v>
      </c>
      <c r="AA45" s="21" t="s">
        <v>133</v>
      </c>
      <c r="AB45" s="23" t="str">
        <f t="shared" si="8"/>
        <v/>
      </c>
      <c r="AC45" s="15" t="s">
        <v>133</v>
      </c>
      <c r="AD45" s="15" t="str">
        <f t="shared" si="9"/>
        <v/>
      </c>
      <c r="AE45" s="22" t="str">
        <f t="shared" si="10"/>
        <v/>
      </c>
      <c r="AF45" s="22" t="str">
        <f t="shared" si="11"/>
        <v/>
      </c>
      <c r="AG45" s="15" t="str">
        <f t="shared" si="12"/>
        <v/>
      </c>
    </row>
    <row r="46" spans="1:33" x14ac:dyDescent="0.25">
      <c r="A46" t="s">
        <v>95</v>
      </c>
      <c r="B46" t="str">
        <f t="shared" si="13"/>
        <v>99999999</v>
      </c>
      <c r="C46" s="30"/>
      <c r="D46" s="30"/>
      <c r="E46" s="30"/>
      <c r="F46" s="15" t="str">
        <f>IF('Nya kunder'!A36=0,"",'Nya kunder'!A36)</f>
        <v/>
      </c>
      <c r="G46" s="15" t="str">
        <f>IF(AND(F46="ny",NOT(N46="3")),$F$3+COUNT(G$18:G45),"")</f>
        <v/>
      </c>
      <c r="H46" s="15" t="str">
        <f t="shared" si="2"/>
        <v/>
      </c>
      <c r="I46" s="15" t="str">
        <f>IF(OR($F46="ny",$F46=""),"",'Nya kunder'!B36)</f>
        <v/>
      </c>
      <c r="J46" s="15" t="str">
        <f t="shared" si="3"/>
        <v/>
      </c>
      <c r="K46" s="15" t="str">
        <f t="shared" si="4"/>
        <v/>
      </c>
      <c r="L46" s="15" t="str">
        <f>IF('Nya kunder'!C36=0,"",'Nya kunder'!C36)</f>
        <v/>
      </c>
      <c r="M46" s="22" t="str">
        <f t="shared" si="5"/>
        <v/>
      </c>
      <c r="N46" s="15" t="str">
        <f>IF($F46="ny",'Nya kunder'!M36,"")</f>
        <v/>
      </c>
      <c r="O46" s="15" t="str">
        <f>IF($F46="NY",IF(NOT(N46=4),IF('Nya kunder'!E36=0,"",'Nya kunder'!E36),""),"")</f>
        <v/>
      </c>
      <c r="P46" s="21" t="str">
        <f>IF(N46=4,'Nya kunder'!E36,"")</f>
        <v/>
      </c>
      <c r="Q46" s="15" t="str">
        <f>IF(OR($I46=listor!$C$3,$I46=""),UPPER('Nya kunder'!F36),"")</f>
        <v/>
      </c>
      <c r="R46" s="15" t="str">
        <f t="shared" si="6"/>
        <v/>
      </c>
      <c r="S46" s="21" t="s">
        <v>133</v>
      </c>
      <c r="T46" s="15" t="str">
        <f>IF(OR($I46=listor!$C$3,$I46=""),UPPER('Nya kunder'!G36),"")</f>
        <v/>
      </c>
      <c r="U46" s="15" t="str">
        <f>IF(OR($I46=listor!$C$3,$I46=""),UPPER('Nya kunder'!H36),"")</f>
        <v/>
      </c>
      <c r="V46" s="15" t="str">
        <f>IF(M46="SE","",IF(OR($I46=listor!$C$3,$I46=""),UPPER('Nya kunder'!I36),""))</f>
        <v/>
      </c>
      <c r="W46" s="15" t="str">
        <f>IF('Nya kunder'!J36=0,"",'Nya kunder'!J36)</f>
        <v/>
      </c>
      <c r="X46" s="21" t="s">
        <v>133</v>
      </c>
      <c r="Y46" s="23" t="str">
        <f t="shared" si="7"/>
        <v/>
      </c>
      <c r="Z46" s="21" t="s">
        <v>133</v>
      </c>
      <c r="AA46" s="21" t="s">
        <v>133</v>
      </c>
      <c r="AB46" s="23" t="str">
        <f t="shared" si="8"/>
        <v/>
      </c>
      <c r="AC46" s="15" t="s">
        <v>133</v>
      </c>
      <c r="AD46" s="15" t="str">
        <f t="shared" si="9"/>
        <v/>
      </c>
      <c r="AE46" s="22" t="str">
        <f t="shared" si="10"/>
        <v/>
      </c>
      <c r="AF46" s="22" t="str">
        <f t="shared" si="11"/>
        <v/>
      </c>
      <c r="AG46" s="15" t="str">
        <f t="shared" si="12"/>
        <v/>
      </c>
    </row>
    <row r="47" spans="1:33" x14ac:dyDescent="0.25">
      <c r="A47" t="s">
        <v>95</v>
      </c>
      <c r="B47" t="str">
        <f t="shared" si="13"/>
        <v>99999999</v>
      </c>
      <c r="C47" s="30"/>
      <c r="D47" s="30"/>
      <c r="E47" s="30"/>
      <c r="F47" s="15" t="str">
        <f>IF('Nya kunder'!A37=0,"",'Nya kunder'!A37)</f>
        <v/>
      </c>
      <c r="G47" s="15" t="str">
        <f>IF(AND(F47="ny",NOT(N47="3")),$F$3+COUNT(G$18:G46),"")</f>
        <v/>
      </c>
      <c r="H47" s="15" t="str">
        <f t="shared" si="2"/>
        <v/>
      </c>
      <c r="I47" s="15" t="str">
        <f>IF(OR($F47="ny",$F47=""),"",'Nya kunder'!B37)</f>
        <v/>
      </c>
      <c r="J47" s="15" t="str">
        <f t="shared" si="3"/>
        <v/>
      </c>
      <c r="K47" s="15" t="str">
        <f t="shared" si="4"/>
        <v/>
      </c>
      <c r="L47" s="15" t="str">
        <f>IF('Nya kunder'!C37=0,"",'Nya kunder'!C37)</f>
        <v/>
      </c>
      <c r="M47" s="22" t="str">
        <f t="shared" si="5"/>
        <v/>
      </c>
      <c r="N47" s="15" t="str">
        <f>IF($F47="ny",'Nya kunder'!M37,"")</f>
        <v/>
      </c>
      <c r="O47" s="15" t="str">
        <f>IF($F47="NY",IF(NOT(N47=4),IF('Nya kunder'!E37=0,"",'Nya kunder'!E37),""),"")</f>
        <v/>
      </c>
      <c r="P47" s="21" t="str">
        <f>IF(N47=4,'Nya kunder'!E37,"")</f>
        <v/>
      </c>
      <c r="Q47" s="15" t="str">
        <f>IF(OR($I47=listor!$C$3,$I47=""),UPPER('Nya kunder'!F37),"")</f>
        <v/>
      </c>
      <c r="R47" s="15" t="str">
        <f t="shared" si="6"/>
        <v/>
      </c>
      <c r="S47" s="21" t="s">
        <v>133</v>
      </c>
      <c r="T47" s="15" t="str">
        <f>IF(OR($I47=listor!$C$3,$I47=""),UPPER('Nya kunder'!G37),"")</f>
        <v/>
      </c>
      <c r="U47" s="15" t="str">
        <f>IF(OR($I47=listor!$C$3,$I47=""),UPPER('Nya kunder'!H37),"")</f>
        <v/>
      </c>
      <c r="V47" s="15" t="str">
        <f>IF(M47="SE","",IF(OR($I47=listor!$C$3,$I47=""),UPPER('Nya kunder'!I37),""))</f>
        <v/>
      </c>
      <c r="W47" s="15" t="str">
        <f>IF('Nya kunder'!J37=0,"",'Nya kunder'!J37)</f>
        <v/>
      </c>
      <c r="X47" s="21" t="s">
        <v>133</v>
      </c>
      <c r="Y47" s="23" t="str">
        <f t="shared" si="7"/>
        <v/>
      </c>
      <c r="Z47" s="21" t="s">
        <v>133</v>
      </c>
      <c r="AA47" s="21" t="s">
        <v>133</v>
      </c>
      <c r="AB47" s="23" t="str">
        <f t="shared" si="8"/>
        <v/>
      </c>
      <c r="AC47" s="15" t="s">
        <v>133</v>
      </c>
      <c r="AD47" s="15" t="str">
        <f t="shared" si="9"/>
        <v/>
      </c>
      <c r="AE47" s="22" t="str">
        <f t="shared" si="10"/>
        <v/>
      </c>
      <c r="AF47" s="22" t="str">
        <f t="shared" si="11"/>
        <v/>
      </c>
      <c r="AG47" s="15" t="str">
        <f t="shared" si="12"/>
        <v/>
      </c>
    </row>
    <row r="48" spans="1:33" x14ac:dyDescent="0.25">
      <c r="A48" t="s">
        <v>95</v>
      </c>
      <c r="B48" t="str">
        <f t="shared" si="13"/>
        <v>99999999</v>
      </c>
      <c r="C48" s="30"/>
      <c r="D48" s="30"/>
      <c r="E48" s="30"/>
      <c r="F48" s="15" t="str">
        <f>IF('Nya kunder'!A38=0,"",'Nya kunder'!A38)</f>
        <v/>
      </c>
      <c r="G48" s="15" t="str">
        <f>IF(AND(F48="ny",NOT(N48="3")),$F$3+COUNT(G$18:G47),"")</f>
        <v/>
      </c>
      <c r="H48" s="15" t="str">
        <f t="shared" si="2"/>
        <v/>
      </c>
      <c r="I48" s="15" t="str">
        <f>IF(OR($F48="ny",$F48=""),"",'Nya kunder'!B38)</f>
        <v/>
      </c>
      <c r="J48" s="15" t="str">
        <f t="shared" si="3"/>
        <v/>
      </c>
      <c r="K48" s="15" t="str">
        <f t="shared" si="4"/>
        <v/>
      </c>
      <c r="L48" s="15" t="str">
        <f>IF('Nya kunder'!C38=0,"",'Nya kunder'!C38)</f>
        <v/>
      </c>
      <c r="M48" s="22" t="str">
        <f t="shared" si="5"/>
        <v/>
      </c>
      <c r="N48" s="15" t="str">
        <f>IF($F48="ny",'Nya kunder'!M38,"")</f>
        <v/>
      </c>
      <c r="O48" s="15" t="str">
        <f>IF($F48="NY",IF(NOT(N48=4),IF('Nya kunder'!E38=0,"",'Nya kunder'!E38),""),"")</f>
        <v/>
      </c>
      <c r="P48" s="21" t="str">
        <f>IF(N48=4,'Nya kunder'!E38,"")</f>
        <v/>
      </c>
      <c r="Q48" s="15" t="str">
        <f>IF(OR($I48=listor!$C$3,$I48=""),UPPER('Nya kunder'!F38),"")</f>
        <v/>
      </c>
      <c r="R48" s="15" t="str">
        <f t="shared" si="6"/>
        <v/>
      </c>
      <c r="S48" s="21" t="s">
        <v>133</v>
      </c>
      <c r="T48" s="15" t="str">
        <f>IF(OR($I48=listor!$C$3,$I48=""),UPPER('Nya kunder'!G38),"")</f>
        <v/>
      </c>
      <c r="U48" s="15" t="str">
        <f>IF(OR($I48=listor!$C$3,$I48=""),UPPER('Nya kunder'!H38),"")</f>
        <v/>
      </c>
      <c r="V48" s="15" t="str">
        <f>IF(M48="SE","",IF(OR($I48=listor!$C$3,$I48=""),UPPER('Nya kunder'!I38),""))</f>
        <v/>
      </c>
      <c r="W48" s="15" t="str">
        <f>IF('Nya kunder'!J38=0,"",'Nya kunder'!J38)</f>
        <v/>
      </c>
      <c r="X48" s="21" t="s">
        <v>133</v>
      </c>
      <c r="Y48" s="23" t="str">
        <f t="shared" si="7"/>
        <v/>
      </c>
      <c r="Z48" s="21" t="s">
        <v>133</v>
      </c>
      <c r="AA48" s="21" t="s">
        <v>133</v>
      </c>
      <c r="AB48" s="23" t="str">
        <f t="shared" si="8"/>
        <v/>
      </c>
      <c r="AC48" s="15" t="s">
        <v>133</v>
      </c>
      <c r="AD48" s="15" t="str">
        <f t="shared" si="9"/>
        <v/>
      </c>
      <c r="AE48" s="22" t="str">
        <f t="shared" si="10"/>
        <v/>
      </c>
      <c r="AF48" s="22" t="str">
        <f t="shared" si="11"/>
        <v/>
      </c>
      <c r="AG48" s="15" t="str">
        <f t="shared" si="12"/>
        <v/>
      </c>
    </row>
    <row r="49" spans="1:33" x14ac:dyDescent="0.25">
      <c r="A49" t="s">
        <v>95</v>
      </c>
      <c r="B49" t="str">
        <f t="shared" si="13"/>
        <v>99999999</v>
      </c>
      <c r="C49" s="30"/>
      <c r="D49" s="30"/>
      <c r="E49" s="30"/>
      <c r="F49" s="15" t="str">
        <f>IF('Nya kunder'!A39=0,"",'Nya kunder'!A39)</f>
        <v/>
      </c>
      <c r="G49" s="15" t="str">
        <f>IF(AND(F49="ny",NOT(N49="3")),$F$3+COUNT(G$18:G48),"")</f>
        <v/>
      </c>
      <c r="H49" s="15" t="str">
        <f t="shared" si="2"/>
        <v/>
      </c>
      <c r="I49" s="15" t="str">
        <f>IF(OR($F49="ny",$F49=""),"",'Nya kunder'!B39)</f>
        <v/>
      </c>
      <c r="J49" s="15" t="str">
        <f t="shared" si="3"/>
        <v/>
      </c>
      <c r="K49" s="15" t="str">
        <f t="shared" si="4"/>
        <v/>
      </c>
      <c r="L49" s="15" t="str">
        <f>IF('Nya kunder'!C39=0,"",'Nya kunder'!C39)</f>
        <v/>
      </c>
      <c r="M49" s="22" t="str">
        <f t="shared" si="5"/>
        <v/>
      </c>
      <c r="N49" s="15" t="str">
        <f>IF($F49="ny",'Nya kunder'!M39,"")</f>
        <v/>
      </c>
      <c r="O49" s="15" t="str">
        <f>IF($F49="NY",IF(NOT(N49=4),IF('Nya kunder'!E39=0,"",'Nya kunder'!E39),""),"")</f>
        <v/>
      </c>
      <c r="P49" s="21" t="str">
        <f>IF(N49=4,'Nya kunder'!E39,"")</f>
        <v/>
      </c>
      <c r="Q49" s="15" t="str">
        <f>IF(OR($I49=listor!$C$3,$I49=""),UPPER('Nya kunder'!F39),"")</f>
        <v/>
      </c>
      <c r="R49" s="15" t="str">
        <f t="shared" si="6"/>
        <v/>
      </c>
      <c r="S49" s="21" t="s">
        <v>133</v>
      </c>
      <c r="T49" s="15" t="str">
        <f>IF(OR($I49=listor!$C$3,$I49=""),UPPER('Nya kunder'!G39),"")</f>
        <v/>
      </c>
      <c r="U49" s="15" t="str">
        <f>IF(OR($I49=listor!$C$3,$I49=""),UPPER('Nya kunder'!H39),"")</f>
        <v/>
      </c>
      <c r="V49" s="15" t="str">
        <f>IF(M49="SE","",IF(OR($I49=listor!$C$3,$I49=""),UPPER('Nya kunder'!I39),""))</f>
        <v/>
      </c>
      <c r="W49" s="15" t="str">
        <f>IF('Nya kunder'!J39=0,"",'Nya kunder'!J39)</f>
        <v/>
      </c>
      <c r="X49" s="21" t="s">
        <v>133</v>
      </c>
      <c r="Y49" s="23" t="str">
        <f t="shared" si="7"/>
        <v/>
      </c>
      <c r="Z49" s="21" t="s">
        <v>133</v>
      </c>
      <c r="AA49" s="21" t="s">
        <v>133</v>
      </c>
      <c r="AB49" s="23" t="str">
        <f t="shared" si="8"/>
        <v/>
      </c>
      <c r="AC49" s="15" t="s">
        <v>133</v>
      </c>
      <c r="AD49" s="15" t="str">
        <f t="shared" si="9"/>
        <v/>
      </c>
      <c r="AE49" s="22" t="str">
        <f t="shared" si="10"/>
        <v/>
      </c>
      <c r="AF49" s="22" t="str">
        <f t="shared" si="11"/>
        <v/>
      </c>
      <c r="AG49" s="15" t="str">
        <f t="shared" si="12"/>
        <v/>
      </c>
    </row>
    <row r="50" spans="1:33" x14ac:dyDescent="0.25">
      <c r="A50" t="s">
        <v>95</v>
      </c>
      <c r="B50" t="str">
        <f t="shared" si="13"/>
        <v>99999999</v>
      </c>
      <c r="C50" s="30"/>
      <c r="D50" s="30"/>
      <c r="E50" s="30"/>
      <c r="F50" s="15" t="str">
        <f>IF('Nya kunder'!A40=0,"",'Nya kunder'!A40)</f>
        <v/>
      </c>
      <c r="G50" s="15" t="str">
        <f>IF(AND(F50="ny",NOT(N50="3")),$F$3+COUNT(G$18:G49),"")</f>
        <v/>
      </c>
      <c r="H50" s="15" t="str">
        <f t="shared" si="2"/>
        <v/>
      </c>
      <c r="I50" s="15" t="str">
        <f>IF(OR($F50="ny",$F50=""),"",'Nya kunder'!B40)</f>
        <v/>
      </c>
      <c r="J50" s="15" t="str">
        <f t="shared" si="3"/>
        <v/>
      </c>
      <c r="K50" s="15" t="str">
        <f t="shared" si="4"/>
        <v/>
      </c>
      <c r="L50" s="15" t="str">
        <f>IF('Nya kunder'!C40=0,"",'Nya kunder'!C40)</f>
        <v/>
      </c>
      <c r="M50" s="22" t="str">
        <f t="shared" si="5"/>
        <v/>
      </c>
      <c r="N50" s="15" t="str">
        <f>IF($F50="ny",'Nya kunder'!M40,"")</f>
        <v/>
      </c>
      <c r="O50" s="15" t="str">
        <f>IF($F50="NY",IF(NOT(N50=4),IF('Nya kunder'!E40=0,"",'Nya kunder'!E40),""),"")</f>
        <v/>
      </c>
      <c r="P50" s="21" t="str">
        <f>IF(N50=4,'Nya kunder'!E40,"")</f>
        <v/>
      </c>
      <c r="Q50" s="15" t="str">
        <f>IF(OR($I50=listor!$C$3,$I50=""),UPPER('Nya kunder'!F40),"")</f>
        <v/>
      </c>
      <c r="R50" s="15" t="str">
        <f t="shared" si="6"/>
        <v/>
      </c>
      <c r="S50" s="21" t="s">
        <v>133</v>
      </c>
      <c r="T50" s="15" t="str">
        <f>IF(OR($I50=listor!$C$3,$I50=""),UPPER('Nya kunder'!G40),"")</f>
        <v/>
      </c>
      <c r="U50" s="15" t="str">
        <f>IF(OR($I50=listor!$C$3,$I50=""),UPPER('Nya kunder'!H40),"")</f>
        <v/>
      </c>
      <c r="V50" s="15" t="str">
        <f>IF(M50="SE","",IF(OR($I50=listor!$C$3,$I50=""),UPPER('Nya kunder'!I40),""))</f>
        <v/>
      </c>
      <c r="W50" s="15" t="str">
        <f>IF('Nya kunder'!J40=0,"",'Nya kunder'!J40)</f>
        <v/>
      </c>
      <c r="X50" s="21" t="s">
        <v>133</v>
      </c>
      <c r="Y50" s="23" t="str">
        <f t="shared" si="7"/>
        <v/>
      </c>
      <c r="Z50" s="21" t="s">
        <v>133</v>
      </c>
      <c r="AA50" s="21" t="s">
        <v>133</v>
      </c>
      <c r="AB50" s="23" t="str">
        <f t="shared" si="8"/>
        <v/>
      </c>
      <c r="AC50" s="15" t="s">
        <v>133</v>
      </c>
      <c r="AD50" s="15" t="str">
        <f t="shared" si="9"/>
        <v/>
      </c>
      <c r="AE50" s="22" t="str">
        <f t="shared" si="10"/>
        <v/>
      </c>
      <c r="AF50" s="22" t="str">
        <f t="shared" si="11"/>
        <v/>
      </c>
      <c r="AG50" s="15" t="str">
        <f t="shared" si="12"/>
        <v/>
      </c>
    </row>
    <row r="51" spans="1:33" x14ac:dyDescent="0.25">
      <c r="A51" t="s">
        <v>95</v>
      </c>
      <c r="B51" t="str">
        <f t="shared" si="13"/>
        <v>99999999</v>
      </c>
      <c r="C51" s="30"/>
      <c r="D51" s="30"/>
      <c r="E51" s="30"/>
      <c r="F51" s="15" t="str">
        <f>IF('Nya kunder'!A41=0,"",'Nya kunder'!A41)</f>
        <v/>
      </c>
      <c r="G51" s="15" t="str">
        <f>IF(AND(F51="ny",NOT(N51="3")),$F$3+COUNT(G$18:G50),"")</f>
        <v/>
      </c>
      <c r="H51" s="15" t="str">
        <f t="shared" si="2"/>
        <v/>
      </c>
      <c r="I51" s="15" t="str">
        <f>IF(OR($F51="ny",$F51=""),"",'Nya kunder'!B41)</f>
        <v/>
      </c>
      <c r="J51" s="15" t="str">
        <f t="shared" si="3"/>
        <v/>
      </c>
      <c r="K51" s="15" t="str">
        <f t="shared" si="4"/>
        <v/>
      </c>
      <c r="L51" s="15" t="str">
        <f>IF('Nya kunder'!C41=0,"",'Nya kunder'!C41)</f>
        <v/>
      </c>
      <c r="M51" s="22" t="str">
        <f t="shared" si="5"/>
        <v/>
      </c>
      <c r="N51" s="15" t="str">
        <f>IF($F51="ny",'Nya kunder'!M41,"")</f>
        <v/>
      </c>
      <c r="O51" s="15" t="str">
        <f>IF($F51="NY",IF(NOT(N51=4),IF('Nya kunder'!E41=0,"",'Nya kunder'!E41),""),"")</f>
        <v/>
      </c>
      <c r="P51" s="21" t="str">
        <f>IF(N51=4,'Nya kunder'!E41,"")</f>
        <v/>
      </c>
      <c r="Q51" s="15" t="str">
        <f>IF(OR($I51=listor!$C$3,$I51=""),UPPER('Nya kunder'!F41),"")</f>
        <v/>
      </c>
      <c r="R51" s="15" t="str">
        <f t="shared" si="6"/>
        <v/>
      </c>
      <c r="S51" s="21" t="s">
        <v>133</v>
      </c>
      <c r="T51" s="15" t="str">
        <f>IF(OR($I51=listor!$C$3,$I51=""),UPPER('Nya kunder'!G41),"")</f>
        <v/>
      </c>
      <c r="U51" s="15" t="str">
        <f>IF(OR($I51=listor!$C$3,$I51=""),UPPER('Nya kunder'!H41),"")</f>
        <v/>
      </c>
      <c r="V51" s="15" t="str">
        <f>IF(M51="SE","",IF(OR($I51=listor!$C$3,$I51=""),UPPER('Nya kunder'!I41),""))</f>
        <v/>
      </c>
      <c r="W51" s="15" t="str">
        <f>IF('Nya kunder'!J41=0,"",'Nya kunder'!J41)</f>
        <v/>
      </c>
      <c r="X51" s="21" t="s">
        <v>133</v>
      </c>
      <c r="Y51" s="23" t="str">
        <f t="shared" si="7"/>
        <v/>
      </c>
      <c r="Z51" s="21" t="s">
        <v>133</v>
      </c>
      <c r="AA51" s="21" t="s">
        <v>133</v>
      </c>
      <c r="AB51" s="23" t="str">
        <f t="shared" si="8"/>
        <v/>
      </c>
      <c r="AC51" s="15" t="s">
        <v>133</v>
      </c>
      <c r="AD51" s="15" t="str">
        <f t="shared" si="9"/>
        <v/>
      </c>
      <c r="AE51" s="22" t="str">
        <f t="shared" si="10"/>
        <v/>
      </c>
      <c r="AF51" s="22" t="str">
        <f t="shared" si="11"/>
        <v/>
      </c>
      <c r="AG51" s="15" t="str">
        <f t="shared" si="12"/>
        <v/>
      </c>
    </row>
    <row r="52" spans="1:33" x14ac:dyDescent="0.25">
      <c r="A52" t="s">
        <v>95</v>
      </c>
      <c r="B52" t="str">
        <f t="shared" si="13"/>
        <v>99999999</v>
      </c>
      <c r="C52" s="30"/>
      <c r="D52" s="30"/>
      <c r="E52" s="30"/>
      <c r="F52" s="15" t="str">
        <f>IF('Nya kunder'!A42=0,"",'Nya kunder'!A42)</f>
        <v/>
      </c>
      <c r="G52" s="15" t="str">
        <f>IF(AND(F52="ny",NOT(N52="3")),$F$3+COUNT(G$18:G51),"")</f>
        <v/>
      </c>
      <c r="H52" s="15" t="str">
        <f t="shared" si="2"/>
        <v/>
      </c>
      <c r="I52" s="15" t="str">
        <f>IF(OR($F52="ny",$F52=""),"",'Nya kunder'!B42)</f>
        <v/>
      </c>
      <c r="J52" s="15" t="str">
        <f t="shared" si="3"/>
        <v/>
      </c>
      <c r="K52" s="15" t="str">
        <f t="shared" si="4"/>
        <v/>
      </c>
      <c r="L52" s="15" t="str">
        <f>IF('Nya kunder'!C42=0,"",'Nya kunder'!C42)</f>
        <v/>
      </c>
      <c r="M52" s="22" t="str">
        <f t="shared" si="5"/>
        <v/>
      </c>
      <c r="N52" s="15" t="str">
        <f>IF($F52="ny",'Nya kunder'!M42,"")</f>
        <v/>
      </c>
      <c r="O52" s="15" t="str">
        <f>IF($F52="NY",IF(NOT(N52=4),IF('Nya kunder'!E42=0,"",'Nya kunder'!E42),""),"")</f>
        <v/>
      </c>
      <c r="P52" s="21" t="str">
        <f>IF(N52=4,'Nya kunder'!E42,"")</f>
        <v/>
      </c>
      <c r="Q52" s="15" t="str">
        <f>IF(OR($I52=listor!$C$3,$I52=""),UPPER('Nya kunder'!F42),"")</f>
        <v/>
      </c>
      <c r="R52" s="15" t="str">
        <f t="shared" si="6"/>
        <v/>
      </c>
      <c r="S52" s="21" t="s">
        <v>133</v>
      </c>
      <c r="T52" s="15" t="str">
        <f>IF(OR($I52=listor!$C$3,$I52=""),UPPER('Nya kunder'!G42),"")</f>
        <v/>
      </c>
      <c r="U52" s="15" t="str">
        <f>IF(OR($I52=listor!$C$3,$I52=""),UPPER('Nya kunder'!H42),"")</f>
        <v/>
      </c>
      <c r="V52" s="15" t="str">
        <f>IF(M52="SE","",IF(OR($I52=listor!$C$3,$I52=""),UPPER('Nya kunder'!I42),""))</f>
        <v/>
      </c>
      <c r="W52" s="15" t="str">
        <f>IF('Nya kunder'!J42=0,"",'Nya kunder'!J42)</f>
        <v/>
      </c>
      <c r="X52" s="21" t="s">
        <v>133</v>
      </c>
      <c r="Y52" s="23" t="str">
        <f t="shared" si="7"/>
        <v/>
      </c>
      <c r="Z52" s="21" t="s">
        <v>133</v>
      </c>
      <c r="AA52" s="21" t="s">
        <v>133</v>
      </c>
      <c r="AB52" s="23" t="str">
        <f t="shared" si="8"/>
        <v/>
      </c>
      <c r="AC52" s="15" t="s">
        <v>133</v>
      </c>
      <c r="AD52" s="15" t="str">
        <f t="shared" si="9"/>
        <v/>
      </c>
      <c r="AE52" s="22" t="str">
        <f t="shared" si="10"/>
        <v/>
      </c>
      <c r="AF52" s="22" t="str">
        <f t="shared" si="11"/>
        <v/>
      </c>
      <c r="AG52" s="15" t="str">
        <f t="shared" si="12"/>
        <v/>
      </c>
    </row>
  </sheetData>
  <mergeCells count="6">
    <mergeCell ref="L16:S16"/>
    <mergeCell ref="F16:K16"/>
    <mergeCell ref="AE16:AG16"/>
    <mergeCell ref="T16:W16"/>
    <mergeCell ref="AB16:AD16"/>
    <mergeCell ref="X16:AA16"/>
  </mergeCells>
  <conditionalFormatting sqref="F13">
    <cfRule type="expression" dxfId="10" priority="8">
      <formula>AND($B$4="")</formula>
    </cfRule>
  </conditionalFormatting>
  <conditionalFormatting sqref="G18:G52 J18:K52">
    <cfRule type="expression" dxfId="9" priority="7">
      <formula>NOT($F18="")</formula>
    </cfRule>
  </conditionalFormatting>
  <conditionalFormatting sqref="I18:I52">
    <cfRule type="cellIs" dxfId="8" priority="16" operator="equal">
      <formula>0</formula>
    </cfRule>
  </conditionalFormatting>
  <conditionalFormatting sqref="M18:M52 AB18:AB52 H18:H52 Y18:Y52">
    <cfRule type="expression" dxfId="6" priority="11">
      <formula>NOT($F18="")</formula>
    </cfRule>
  </conditionalFormatting>
  <conditionalFormatting sqref="P18:P52">
    <cfRule type="expression" dxfId="5" priority="14">
      <formula>$N18=4</formula>
    </cfRule>
  </conditionalFormatting>
  <conditionalFormatting sqref="W18:W52">
    <cfRule type="expression" dxfId="4" priority="10">
      <formula>OR($Y18="B",$Y18="C")</formula>
    </cfRule>
  </conditionalFormatting>
  <conditionalFormatting sqref="W18:X52 P18:P52 R18:S52 Z18:AA52 AC18:AC52 AE18:AG52">
    <cfRule type="expression" dxfId="3" priority="13">
      <formula>NOT($F18="")</formula>
    </cfRule>
  </conditionalFormatting>
  <conditionalFormatting sqref="AE18:AE52">
    <cfRule type="cellIs" dxfId="1" priority="3" operator="equal">
      <formula>"Statlig MP"</formula>
    </cfRule>
  </conditionalFormatting>
  <conditionalFormatting sqref="AF18:AF52">
    <cfRule type="cellIs" dxfId="0" priority="4" operator="equal">
      <formula>3345</formula>
    </cfRule>
  </conditionalFormatting>
  <dataValidations count="2">
    <dataValidation type="list" errorStyle="information" allowBlank="1" showInputMessage="1" showErrorMessage="1" error="Du har valt en landskod som inte finns i listan." sqref="M18:M52" xr:uid="{00000000-0002-0000-0400-000000000000}">
      <formula1>Landskod</formula1>
    </dataValidation>
    <dataValidation type="list" allowBlank="1" showInputMessage="1" showErrorMessage="1" sqref="Z18:Z52" xr:uid="{00000000-0002-0000-0400-000001000000}">
      <formula1>"SEK,EUR"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38E9CDA-A02D-4CFA-8EC4-521EDF9F9648}">
            <x14:iconSet iconSet="3Symbols" custom="1">
              <x14:cfvo type="percent">
                <xm:f>0</xm:f>
              </x14:cfvo>
              <x14:cfvo type="num">
                <xm:f>10000000</xm:f>
              </x14:cfvo>
              <x14:cfvo type="num">
                <xm:f>98000000</xm:f>
              </x14:cfvo>
              <x14:cfIcon iconSet="3Symbols" iconId="0"/>
              <x14:cfIcon iconSet="3Symbols" iconId="2"/>
              <x14:cfIcon iconSet="3Symbols" iconId="0"/>
            </x14:iconSet>
          </x14:cfRule>
          <xm:sqref>H18:H52</xm:sqref>
        </x14:conditionalFormatting>
        <x14:conditionalFormatting xmlns:xm="http://schemas.microsoft.com/office/excel/2006/main">
          <x14:cfRule type="expression" priority="6" id="{AD8FBAD3-5243-4E2B-96D6-F41BEE5EB74B}">
            <xm:f>($I18=listor!$C$2)</xm:f>
            <x14:dxf>
              <fill>
                <patternFill>
                  <bgColor theme="0" tint="-0.14996795556505021"/>
                </patternFill>
              </fill>
            </x14:dxf>
          </x14:cfRule>
          <xm:sqref>L18:AG52</xm:sqref>
        </x14:conditionalFormatting>
        <x14:conditionalFormatting xmlns:xm="http://schemas.microsoft.com/office/excel/2006/main">
          <x14:cfRule type="expression" priority="5" id="{C0CB7271-7BCC-498D-82EC-54655D6FCC2F}">
            <xm:f>($I18=listor!$C$3)</xm:f>
            <x14:dxf>
              <fill>
                <patternFill>
                  <bgColor theme="0" tint="-0.14996795556505021"/>
                </patternFill>
              </fill>
            </x14:dxf>
          </x14:cfRule>
          <xm:sqref>X18:AG52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:BR214"/>
  <sheetViews>
    <sheetView zoomScale="115" zoomScaleNormal="115" workbookViewId="0">
      <pane xSplit="7" ySplit="71" topLeftCell="H72" activePane="bottomRight" state="frozen"/>
      <selection activeCell="Y48" sqref="Y48"/>
      <selection pane="topRight" activeCell="Y48" sqref="Y48"/>
      <selection pane="bottomLeft" activeCell="Y48" sqref="Y48"/>
      <selection pane="bottomRight" activeCell="Y48" sqref="Y48"/>
    </sheetView>
  </sheetViews>
  <sheetFormatPr defaultRowHeight="15" outlineLevelRow="1" outlineLevelCol="1" x14ac:dyDescent="0.25"/>
  <cols>
    <col min="1" max="1" width="21.7109375" customWidth="1"/>
    <col min="2" max="2" width="26.7109375" customWidth="1"/>
    <col min="3" max="3" width="5.5703125" customWidth="1"/>
    <col min="4" max="4" width="7.7109375" customWidth="1"/>
    <col min="6" max="6" width="7.5703125" customWidth="1"/>
    <col min="7" max="7" width="16" customWidth="1"/>
    <col min="8" max="15" width="9.140625" customWidth="1"/>
    <col min="16" max="16" width="14.140625" customWidth="1"/>
    <col min="17" max="49" width="9.140625" customWidth="1"/>
    <col min="51" max="63" width="9.140625" hidden="1" customWidth="1" outlineLevel="1"/>
    <col min="64" max="64" width="9.140625" collapsed="1"/>
  </cols>
  <sheetData>
    <row r="1" spans="1:1" hidden="1" outlineLevel="1" x14ac:dyDescent="0.25">
      <c r="A1" t="s">
        <v>134</v>
      </c>
    </row>
    <row r="2" spans="1:1" hidden="1" outlineLevel="1" x14ac:dyDescent="0.25">
      <c r="A2" t="s">
        <v>135</v>
      </c>
    </row>
    <row r="3" spans="1:1" hidden="1" outlineLevel="1" x14ac:dyDescent="0.25">
      <c r="A3" t="s">
        <v>136</v>
      </c>
    </row>
    <row r="4" spans="1:1" hidden="1" outlineLevel="1" x14ac:dyDescent="0.25">
      <c r="A4" t="s">
        <v>137</v>
      </c>
    </row>
    <row r="5" spans="1:1" hidden="1" outlineLevel="1" x14ac:dyDescent="0.25">
      <c r="A5" t="s">
        <v>138</v>
      </c>
    </row>
    <row r="6" spans="1:1" hidden="1" outlineLevel="1" x14ac:dyDescent="0.25">
      <c r="A6" t="s">
        <v>139</v>
      </c>
    </row>
    <row r="7" spans="1:1" hidden="1" outlineLevel="1" x14ac:dyDescent="0.25">
      <c r="A7" t="s">
        <v>140</v>
      </c>
    </row>
    <row r="8" spans="1:1" hidden="1" outlineLevel="1" x14ac:dyDescent="0.25">
      <c r="A8" t="s">
        <v>141</v>
      </c>
    </row>
    <row r="9" spans="1:1" hidden="1" outlineLevel="1" x14ac:dyDescent="0.25">
      <c r="A9" t="s">
        <v>142</v>
      </c>
    </row>
    <row r="10" spans="1:1" hidden="1" outlineLevel="1" x14ac:dyDescent="0.25">
      <c r="A10" t="s">
        <v>143</v>
      </c>
    </row>
    <row r="11" spans="1:1" hidden="1" outlineLevel="1" x14ac:dyDescent="0.25">
      <c r="A11" t="s">
        <v>144</v>
      </c>
    </row>
    <row r="12" spans="1:1" hidden="1" outlineLevel="1" x14ac:dyDescent="0.25">
      <c r="A12" t="s">
        <v>145</v>
      </c>
    </row>
    <row r="13" spans="1:1" hidden="1" outlineLevel="1" x14ac:dyDescent="0.25">
      <c r="A13" t="s">
        <v>146</v>
      </c>
    </row>
    <row r="14" spans="1:1" hidden="1" outlineLevel="1" x14ac:dyDescent="0.25">
      <c r="A14" t="s">
        <v>147</v>
      </c>
    </row>
    <row r="15" spans="1:1" hidden="1" outlineLevel="1" x14ac:dyDescent="0.25">
      <c r="A15" t="s">
        <v>148</v>
      </c>
    </row>
    <row r="16" spans="1:1" hidden="1" outlineLevel="1" x14ac:dyDescent="0.25">
      <c r="A16" t="s">
        <v>149</v>
      </c>
    </row>
    <row r="17" spans="1:1" hidden="1" outlineLevel="1" x14ac:dyDescent="0.25">
      <c r="A17" t="s">
        <v>150</v>
      </c>
    </row>
    <row r="18" spans="1:1" hidden="1" outlineLevel="1" x14ac:dyDescent="0.25">
      <c r="A18" t="s">
        <v>151</v>
      </c>
    </row>
    <row r="19" spans="1:1" hidden="1" outlineLevel="1" x14ac:dyDescent="0.25">
      <c r="A19" t="s">
        <v>152</v>
      </c>
    </row>
    <row r="20" spans="1:1" hidden="1" outlineLevel="1" x14ac:dyDescent="0.25">
      <c r="A20" t="s">
        <v>153</v>
      </c>
    </row>
    <row r="21" spans="1:1" hidden="1" outlineLevel="1" x14ac:dyDescent="0.25">
      <c r="A21" t="s">
        <v>154</v>
      </c>
    </row>
    <row r="22" spans="1:1" hidden="1" outlineLevel="1" x14ac:dyDescent="0.25">
      <c r="A22" t="s">
        <v>155</v>
      </c>
    </row>
    <row r="23" spans="1:1" hidden="1" outlineLevel="1" x14ac:dyDescent="0.25">
      <c r="A23" t="s">
        <v>156</v>
      </c>
    </row>
    <row r="24" spans="1:1" hidden="1" outlineLevel="1" x14ac:dyDescent="0.25">
      <c r="A24" t="s">
        <v>157</v>
      </c>
    </row>
    <row r="25" spans="1:1" hidden="1" outlineLevel="1" x14ac:dyDescent="0.25">
      <c r="A25" t="s">
        <v>158</v>
      </c>
    </row>
    <row r="26" spans="1:1" hidden="1" outlineLevel="1" x14ac:dyDescent="0.25">
      <c r="A26" t="s">
        <v>159</v>
      </c>
    </row>
    <row r="27" spans="1:1" hidden="1" outlineLevel="1" x14ac:dyDescent="0.25">
      <c r="A27" t="s">
        <v>160</v>
      </c>
    </row>
    <row r="28" spans="1:1" hidden="1" outlineLevel="1" x14ac:dyDescent="0.25">
      <c r="A28" t="s">
        <v>161</v>
      </c>
    </row>
    <row r="29" spans="1:1" hidden="1" outlineLevel="1" x14ac:dyDescent="0.25">
      <c r="A29" t="s">
        <v>162</v>
      </c>
    </row>
    <row r="30" spans="1:1" hidden="1" outlineLevel="1" x14ac:dyDescent="0.25">
      <c r="A30" t="s">
        <v>163</v>
      </c>
    </row>
    <row r="31" spans="1:1" hidden="1" outlineLevel="1" x14ac:dyDescent="0.25">
      <c r="A31" t="s">
        <v>423</v>
      </c>
    </row>
    <row r="32" spans="1:1" hidden="1" outlineLevel="1" x14ac:dyDescent="0.25">
      <c r="A32" t="s">
        <v>164</v>
      </c>
    </row>
    <row r="33" spans="1:1" hidden="1" outlineLevel="1" x14ac:dyDescent="0.25">
      <c r="A33" t="s">
        <v>165</v>
      </c>
    </row>
    <row r="34" spans="1:1" hidden="1" outlineLevel="1" x14ac:dyDescent="0.25">
      <c r="A34" t="s">
        <v>166</v>
      </c>
    </row>
    <row r="35" spans="1:1" hidden="1" outlineLevel="1" x14ac:dyDescent="0.25">
      <c r="A35" t="s">
        <v>167</v>
      </c>
    </row>
    <row r="36" spans="1:1" hidden="1" outlineLevel="1" x14ac:dyDescent="0.25">
      <c r="A36" t="s">
        <v>168</v>
      </c>
    </row>
    <row r="37" spans="1:1" hidden="1" outlineLevel="1" x14ac:dyDescent="0.25">
      <c r="A37" t="s">
        <v>169</v>
      </c>
    </row>
    <row r="38" spans="1:1" hidden="1" outlineLevel="1" x14ac:dyDescent="0.25">
      <c r="A38" t="s">
        <v>170</v>
      </c>
    </row>
    <row r="39" spans="1:1" hidden="1" outlineLevel="1" x14ac:dyDescent="0.25">
      <c r="A39" t="s">
        <v>171</v>
      </c>
    </row>
    <row r="40" spans="1:1" hidden="1" outlineLevel="1" x14ac:dyDescent="0.25">
      <c r="A40" t="s">
        <v>172</v>
      </c>
    </row>
    <row r="41" spans="1:1" hidden="1" outlineLevel="1" x14ac:dyDescent="0.25">
      <c r="A41" t="s">
        <v>173</v>
      </c>
    </row>
    <row r="42" spans="1:1" hidden="1" outlineLevel="1" x14ac:dyDescent="0.25">
      <c r="A42" t="s">
        <v>174</v>
      </c>
    </row>
    <row r="43" spans="1:1" hidden="1" outlineLevel="1" x14ac:dyDescent="0.25">
      <c r="A43" t="s">
        <v>175</v>
      </c>
    </row>
    <row r="44" spans="1:1" hidden="1" outlineLevel="1" x14ac:dyDescent="0.25">
      <c r="A44" t="s">
        <v>176</v>
      </c>
    </row>
    <row r="45" spans="1:1" hidden="1" outlineLevel="1" x14ac:dyDescent="0.25">
      <c r="A45" t="s">
        <v>177</v>
      </c>
    </row>
    <row r="46" spans="1:1" hidden="1" outlineLevel="1" x14ac:dyDescent="0.25">
      <c r="A46" t="s">
        <v>178</v>
      </c>
    </row>
    <row r="47" spans="1:1" hidden="1" outlineLevel="1" x14ac:dyDescent="0.25">
      <c r="A47" t="s">
        <v>179</v>
      </c>
    </row>
    <row r="48" spans="1:1" hidden="1" outlineLevel="1" x14ac:dyDescent="0.25">
      <c r="A48" t="s">
        <v>180</v>
      </c>
    </row>
    <row r="49" spans="1:1" hidden="1" outlineLevel="1" x14ac:dyDescent="0.25">
      <c r="A49" t="s">
        <v>181</v>
      </c>
    </row>
    <row r="50" spans="1:1" hidden="1" outlineLevel="1" x14ac:dyDescent="0.25">
      <c r="A50" t="s">
        <v>182</v>
      </c>
    </row>
    <row r="51" spans="1:1" hidden="1" outlineLevel="1" x14ac:dyDescent="0.25">
      <c r="A51" t="s">
        <v>183</v>
      </c>
    </row>
    <row r="52" spans="1:1" hidden="1" outlineLevel="1" x14ac:dyDescent="0.25">
      <c r="A52" t="s">
        <v>184</v>
      </c>
    </row>
    <row r="53" spans="1:1" hidden="1" outlineLevel="1" x14ac:dyDescent="0.25">
      <c r="A53" t="s">
        <v>185</v>
      </c>
    </row>
    <row r="54" spans="1:1" hidden="1" outlineLevel="1" x14ac:dyDescent="0.25">
      <c r="A54" t="s">
        <v>186</v>
      </c>
    </row>
    <row r="55" spans="1:1" hidden="1" outlineLevel="1" x14ac:dyDescent="0.25">
      <c r="A55" t="s">
        <v>187</v>
      </c>
    </row>
    <row r="56" spans="1:1" hidden="1" outlineLevel="1" x14ac:dyDescent="0.25">
      <c r="A56" t="s">
        <v>188</v>
      </c>
    </row>
    <row r="57" spans="1:1" hidden="1" outlineLevel="1" x14ac:dyDescent="0.25">
      <c r="A57" t="s">
        <v>189</v>
      </c>
    </row>
    <row r="58" spans="1:1" hidden="1" outlineLevel="1" x14ac:dyDescent="0.25">
      <c r="A58" t="s">
        <v>190</v>
      </c>
    </row>
    <row r="59" spans="1:1" hidden="1" outlineLevel="1" x14ac:dyDescent="0.25">
      <c r="A59" t="s">
        <v>191</v>
      </c>
    </row>
    <row r="60" spans="1:1" hidden="1" outlineLevel="1" x14ac:dyDescent="0.25">
      <c r="A60" t="s">
        <v>192</v>
      </c>
    </row>
    <row r="61" spans="1:1" hidden="1" outlineLevel="1" x14ac:dyDescent="0.25">
      <c r="A61" t="s">
        <v>193</v>
      </c>
    </row>
    <row r="62" spans="1:1" hidden="1" outlineLevel="1" x14ac:dyDescent="0.25">
      <c r="A62" t="s">
        <v>194</v>
      </c>
    </row>
    <row r="63" spans="1:1" hidden="1" outlineLevel="1" x14ac:dyDescent="0.25">
      <c r="A63" t="s">
        <v>195</v>
      </c>
    </row>
    <row r="64" spans="1:1" hidden="1" outlineLevel="1" x14ac:dyDescent="0.25">
      <c r="A64" t="s">
        <v>196</v>
      </c>
    </row>
    <row r="65" spans="1:70" hidden="1" outlineLevel="1" x14ac:dyDescent="0.25">
      <c r="A65" t="s">
        <v>197</v>
      </c>
    </row>
    <row r="66" spans="1:70" hidden="1" outlineLevel="1" x14ac:dyDescent="0.25">
      <c r="A66" t="s">
        <v>198</v>
      </c>
    </row>
    <row r="67" spans="1:70" hidden="1" outlineLevel="1" x14ac:dyDescent="0.25">
      <c r="A67" t="s">
        <v>199</v>
      </c>
    </row>
    <row r="68" spans="1:70" hidden="1" outlineLevel="1" x14ac:dyDescent="0.25">
      <c r="A68" t="s">
        <v>200</v>
      </c>
    </row>
    <row r="69" spans="1:70" ht="36.75" customHeight="1" outlineLevel="1" x14ac:dyDescent="0.35">
      <c r="A69" s="86" t="str">
        <f>IF(COUNTIF(E72:E106,"&lt;30")&gt;0,"VARNING! LADDA KUNDRESKONTRA-FLIKEN INNAN INLÄSNING!","")</f>
        <v/>
      </c>
      <c r="B69" s="86"/>
      <c r="C69" s="86"/>
      <c r="D69" s="86"/>
      <c r="E69" s="86"/>
      <c r="F69" s="86"/>
      <c r="G69" s="86"/>
    </row>
    <row r="70" spans="1:70" x14ac:dyDescent="0.25">
      <c r="H70" s="8" t="s">
        <v>201</v>
      </c>
      <c r="L70" s="8" t="s">
        <v>202</v>
      </c>
      <c r="N70" s="8" t="s">
        <v>8</v>
      </c>
      <c r="AA70" s="8" t="s">
        <v>203</v>
      </c>
      <c r="AD70" s="8">
        <v>1</v>
      </c>
    </row>
    <row r="71" spans="1:70" x14ac:dyDescent="0.25">
      <c r="A71" t="s">
        <v>204</v>
      </c>
      <c r="B71" t="s">
        <v>205</v>
      </c>
      <c r="C71" t="s">
        <v>206</v>
      </c>
      <c r="D71" t="s">
        <v>207</v>
      </c>
      <c r="E71" t="s">
        <v>208</v>
      </c>
      <c r="F71" t="s">
        <v>209</v>
      </c>
      <c r="G71" t="s">
        <v>210</v>
      </c>
      <c r="H71" t="s">
        <v>211</v>
      </c>
      <c r="I71" t="s">
        <v>212</v>
      </c>
      <c r="J71" t="s">
        <v>213</v>
      </c>
      <c r="K71" t="s">
        <v>214</v>
      </c>
      <c r="L71" t="s">
        <v>215</v>
      </c>
      <c r="M71" t="s">
        <v>216</v>
      </c>
      <c r="N71" t="s">
        <v>7</v>
      </c>
      <c r="O71" t="s">
        <v>217</v>
      </c>
      <c r="P71" t="s">
        <v>218</v>
      </c>
      <c r="Q71" t="s">
        <v>219</v>
      </c>
      <c r="R71" t="s">
        <v>220</v>
      </c>
      <c r="S71" t="s">
        <v>221</v>
      </c>
      <c r="T71" t="s">
        <v>222</v>
      </c>
      <c r="U71" t="s">
        <v>223</v>
      </c>
      <c r="V71" t="s">
        <v>224</v>
      </c>
      <c r="W71" t="s">
        <v>225</v>
      </c>
      <c r="X71" t="s">
        <v>226</v>
      </c>
      <c r="Y71" t="s">
        <v>227</v>
      </c>
      <c r="Z71" t="s">
        <v>228</v>
      </c>
      <c r="AA71" t="s">
        <v>229</v>
      </c>
      <c r="AB71" t="s">
        <v>230</v>
      </c>
      <c r="AC71" t="s">
        <v>231</v>
      </c>
      <c r="AD71" t="s">
        <v>232</v>
      </c>
      <c r="AE71" t="s">
        <v>233</v>
      </c>
      <c r="AF71" t="s">
        <v>234</v>
      </c>
      <c r="AG71" t="s">
        <v>235</v>
      </c>
      <c r="AH71" t="s">
        <v>236</v>
      </c>
      <c r="AI71" t="s">
        <v>237</v>
      </c>
      <c r="AJ71" t="s">
        <v>238</v>
      </c>
      <c r="AK71" t="s">
        <v>239</v>
      </c>
      <c r="AL71" t="s">
        <v>240</v>
      </c>
      <c r="AM71" t="s">
        <v>241</v>
      </c>
      <c r="AN71" t="s">
        <v>242</v>
      </c>
      <c r="AO71" t="s">
        <v>243</v>
      </c>
      <c r="AP71" t="s">
        <v>244</v>
      </c>
      <c r="AQ71" t="s">
        <v>245</v>
      </c>
      <c r="AR71" t="s">
        <v>246</v>
      </c>
      <c r="AS71" t="s">
        <v>247</v>
      </c>
      <c r="AT71" t="s">
        <v>248</v>
      </c>
      <c r="AU71" t="s">
        <v>249</v>
      </c>
      <c r="AV71" t="s">
        <v>250</v>
      </c>
      <c r="AW71" t="s">
        <v>251</v>
      </c>
      <c r="AX71" t="s">
        <v>252</v>
      </c>
      <c r="AY71" t="s">
        <v>253</v>
      </c>
      <c r="AZ71" t="s">
        <v>254</v>
      </c>
      <c r="BA71" t="s">
        <v>255</v>
      </c>
      <c r="BB71" t="s">
        <v>256</v>
      </c>
      <c r="BC71" t="s">
        <v>257</v>
      </c>
      <c r="BD71" t="s">
        <v>258</v>
      </c>
      <c r="BE71" t="s">
        <v>259</v>
      </c>
      <c r="BF71" t="s">
        <v>260</v>
      </c>
      <c r="BG71" t="s">
        <v>261</v>
      </c>
      <c r="BH71" t="s">
        <v>262</v>
      </c>
      <c r="BI71" t="s">
        <v>263</v>
      </c>
      <c r="BJ71" t="s">
        <v>264</v>
      </c>
      <c r="BK71" t="s">
        <v>265</v>
      </c>
      <c r="BL71" t="s">
        <v>266</v>
      </c>
      <c r="BM71" t="s">
        <v>267</v>
      </c>
      <c r="BN71" t="s">
        <v>268</v>
      </c>
      <c r="BO71" t="s">
        <v>269</v>
      </c>
      <c r="BP71" t="s">
        <v>270</v>
      </c>
      <c r="BQ71" t="s">
        <v>271</v>
      </c>
      <c r="BR71" s="32"/>
    </row>
    <row r="72" spans="1:70" x14ac:dyDescent="0.25">
      <c r="A72" t="s">
        <v>272</v>
      </c>
      <c r="B72" t="str">
        <f>Kundreskontra!T18</f>
        <v/>
      </c>
      <c r="D72" t="str">
        <f>Kundreskontra!N18</f>
        <v/>
      </c>
      <c r="E72" t="str">
        <f>Kundreskontra!H18</f>
        <v/>
      </c>
      <c r="G72" t="str">
        <f>Kundreskontra!Q18</f>
        <v/>
      </c>
      <c r="H72" s="8" t="str">
        <f>IF($E72="","",H$70)</f>
        <v/>
      </c>
      <c r="L72" t="str">
        <f>IF($E72="","",IF(Kundreskontra!$F18="ny","I","U"))</f>
        <v/>
      </c>
      <c r="N72" s="8" t="str">
        <f>IF($E72="","",N$70)</f>
        <v/>
      </c>
      <c r="P72" t="str">
        <f>Kundreskontra!O18</f>
        <v/>
      </c>
      <c r="R72" t="str">
        <f>UPPER(Kundreskontra!M18)</f>
        <v/>
      </c>
      <c r="T72" t="str">
        <f>UPPER(Kundreskontra!Z18)</f>
        <v/>
      </c>
      <c r="X72" t="str">
        <f>Kundreskontra!W18</f>
        <v/>
      </c>
      <c r="AA72" s="8" t="str">
        <f>IF($E72="","",AA$70)</f>
        <v/>
      </c>
      <c r="AD72" s="8" t="str">
        <f>IF($E72="","",AD$70)</f>
        <v/>
      </c>
      <c r="AF72" t="str">
        <f>UPPER(Kundreskontra!Y18)</f>
        <v/>
      </c>
      <c r="AG72" t="str">
        <f>IF(R72="","",IF(R72="SE","SE","EN"))</f>
        <v/>
      </c>
      <c r="AI72" t="str">
        <f>Kundreskontra!AA18</f>
        <v/>
      </c>
      <c r="AL72" t="str">
        <f>UPPER(Kundreskontra!AB18)</f>
        <v/>
      </c>
      <c r="AN72" t="str">
        <f>Kundreskontra!V18</f>
        <v/>
      </c>
      <c r="AS72" t="str">
        <f>Kundreskontra!S18</f>
        <v/>
      </c>
      <c r="AW72" t="str">
        <f>Kundreskontra!R18</f>
        <v/>
      </c>
      <c r="AX72" t="str">
        <f>UPPER(Kundreskontra!AD18)</f>
        <v/>
      </c>
      <c r="BI72" t="str">
        <f>Kundreskontra!X18</f>
        <v/>
      </c>
      <c r="BM72" t="str">
        <f>Kundreskontra!P18</f>
        <v/>
      </c>
      <c r="BN72" t="str">
        <f>Kundreskontra!U18</f>
        <v/>
      </c>
      <c r="BR72" s="32"/>
    </row>
    <row r="73" spans="1:70" x14ac:dyDescent="0.25">
      <c r="A73" t="s">
        <v>272</v>
      </c>
      <c r="B73" t="str">
        <f>Kundreskontra!T19</f>
        <v/>
      </c>
      <c r="D73" t="str">
        <f>Kundreskontra!N19</f>
        <v/>
      </c>
      <c r="E73" t="str">
        <f>Kundreskontra!H19</f>
        <v/>
      </c>
      <c r="G73" t="str">
        <f>Kundreskontra!Q19</f>
        <v/>
      </c>
      <c r="H73" s="8" t="str">
        <f t="shared" ref="H73:H106" si="0">IF($E73="","",H$70)</f>
        <v/>
      </c>
      <c r="L73" t="str">
        <f>IF($E73="","",IF(Kundreskontra!$F19="ny","I","U"))</f>
        <v/>
      </c>
      <c r="N73" s="8" t="str">
        <f t="shared" ref="N73:N106" si="1">IF($E73="","",N$70)</f>
        <v/>
      </c>
      <c r="P73" t="str">
        <f>Kundreskontra!O19</f>
        <v/>
      </c>
      <c r="R73" t="str">
        <f>UPPER(Kundreskontra!M19)</f>
        <v/>
      </c>
      <c r="T73" t="str">
        <f>UPPER(Kundreskontra!Z19)</f>
        <v/>
      </c>
      <c r="X73" t="str">
        <f>Kundreskontra!W19</f>
        <v/>
      </c>
      <c r="AA73" s="8" t="str">
        <f t="shared" ref="AA73:AA106" si="2">IF($E73="","",AA$70)</f>
        <v/>
      </c>
      <c r="AD73" s="8" t="str">
        <f t="shared" ref="AD73:AD106" si="3">IF($E73="","",AD$70)</f>
        <v/>
      </c>
      <c r="AF73" t="str">
        <f>UPPER(Kundreskontra!Y19)</f>
        <v/>
      </c>
      <c r="AG73" t="str">
        <f t="shared" ref="AG73:AG106" si="4">IF(R73="","",IF(R73="SE","SE","EN"))</f>
        <v/>
      </c>
      <c r="AI73" t="str">
        <f>Kundreskontra!AA19</f>
        <v/>
      </c>
      <c r="AL73" t="str">
        <f>UPPER(Kundreskontra!AB19)</f>
        <v/>
      </c>
      <c r="AN73" t="str">
        <f>Kundreskontra!V19</f>
        <v/>
      </c>
      <c r="AS73" t="str">
        <f>Kundreskontra!S19</f>
        <v/>
      </c>
      <c r="AW73" t="str">
        <f>Kundreskontra!R19</f>
        <v/>
      </c>
      <c r="AX73" t="str">
        <f>UPPER(Kundreskontra!AD19)</f>
        <v/>
      </c>
      <c r="BI73" t="str">
        <f>Kundreskontra!X19</f>
        <v/>
      </c>
      <c r="BM73" t="str">
        <f>Kundreskontra!P19</f>
        <v/>
      </c>
      <c r="BN73" t="str">
        <f>Kundreskontra!U19</f>
        <v/>
      </c>
      <c r="BR73" s="32"/>
    </row>
    <row r="74" spans="1:70" x14ac:dyDescent="0.25">
      <c r="A74" t="s">
        <v>272</v>
      </c>
      <c r="B74" t="str">
        <f>Kundreskontra!T20</f>
        <v/>
      </c>
      <c r="D74" t="str">
        <f>Kundreskontra!N20</f>
        <v/>
      </c>
      <c r="E74" t="str">
        <f>Kundreskontra!H20</f>
        <v/>
      </c>
      <c r="G74" t="str">
        <f>Kundreskontra!Q20</f>
        <v/>
      </c>
      <c r="H74" s="8" t="str">
        <f t="shared" si="0"/>
        <v/>
      </c>
      <c r="L74" t="str">
        <f>IF($E74="","",IF(Kundreskontra!$F20="ny","I","U"))</f>
        <v/>
      </c>
      <c r="N74" s="8" t="str">
        <f t="shared" si="1"/>
        <v/>
      </c>
      <c r="P74" t="str">
        <f>Kundreskontra!O20</f>
        <v/>
      </c>
      <c r="R74" t="str">
        <f>UPPER(Kundreskontra!M20)</f>
        <v/>
      </c>
      <c r="T74" t="str">
        <f>UPPER(Kundreskontra!Z20)</f>
        <v/>
      </c>
      <c r="X74" t="str">
        <f>Kundreskontra!W20</f>
        <v/>
      </c>
      <c r="AA74" s="8" t="str">
        <f t="shared" si="2"/>
        <v/>
      </c>
      <c r="AD74" s="8" t="str">
        <f t="shared" si="3"/>
        <v/>
      </c>
      <c r="AF74" t="str">
        <f>UPPER(Kundreskontra!Y20)</f>
        <v/>
      </c>
      <c r="AG74" t="str">
        <f t="shared" si="4"/>
        <v/>
      </c>
      <c r="AI74" t="str">
        <f>Kundreskontra!AA20</f>
        <v/>
      </c>
      <c r="AL74" t="str">
        <f>UPPER(Kundreskontra!AB20)</f>
        <v/>
      </c>
      <c r="AN74" t="str">
        <f>Kundreskontra!V20</f>
        <v/>
      </c>
      <c r="AS74" t="str">
        <f>Kundreskontra!S20</f>
        <v/>
      </c>
      <c r="AW74" t="str">
        <f>Kundreskontra!R20</f>
        <v/>
      </c>
      <c r="AX74" t="str">
        <f>UPPER(Kundreskontra!AD20)</f>
        <v/>
      </c>
      <c r="BI74" t="str">
        <f>Kundreskontra!X20</f>
        <v/>
      </c>
      <c r="BM74" t="str">
        <f>Kundreskontra!P20</f>
        <v/>
      </c>
      <c r="BN74" t="str">
        <f>Kundreskontra!U20</f>
        <v/>
      </c>
      <c r="BR74" s="32"/>
    </row>
    <row r="75" spans="1:70" x14ac:dyDescent="0.25">
      <c r="A75" t="s">
        <v>272</v>
      </c>
      <c r="B75" t="str">
        <f>Kundreskontra!T21</f>
        <v/>
      </c>
      <c r="D75" t="str">
        <f>Kundreskontra!N21</f>
        <v/>
      </c>
      <c r="E75" t="str">
        <f>Kundreskontra!H21</f>
        <v/>
      </c>
      <c r="G75" t="str">
        <f>Kundreskontra!Q21</f>
        <v/>
      </c>
      <c r="H75" s="8" t="str">
        <f t="shared" si="0"/>
        <v/>
      </c>
      <c r="L75" t="str">
        <f>IF($E75="","",IF(Kundreskontra!$F21="ny","I","U"))</f>
        <v/>
      </c>
      <c r="N75" s="8" t="str">
        <f t="shared" si="1"/>
        <v/>
      </c>
      <c r="P75" t="str">
        <f>Kundreskontra!O21</f>
        <v/>
      </c>
      <c r="R75" t="str">
        <f>UPPER(Kundreskontra!M21)</f>
        <v/>
      </c>
      <c r="T75" t="str">
        <f>UPPER(Kundreskontra!Z21)</f>
        <v/>
      </c>
      <c r="X75" t="str">
        <f>Kundreskontra!W21</f>
        <v/>
      </c>
      <c r="AA75" s="8" t="str">
        <f t="shared" si="2"/>
        <v/>
      </c>
      <c r="AD75" s="8" t="str">
        <f t="shared" si="3"/>
        <v/>
      </c>
      <c r="AF75" t="str">
        <f>UPPER(Kundreskontra!Y21)</f>
        <v/>
      </c>
      <c r="AG75" t="str">
        <f t="shared" si="4"/>
        <v/>
      </c>
      <c r="AI75" t="str">
        <f>Kundreskontra!AA21</f>
        <v/>
      </c>
      <c r="AL75" t="str">
        <f>UPPER(Kundreskontra!AB21)</f>
        <v/>
      </c>
      <c r="AN75" t="str">
        <f>Kundreskontra!V21</f>
        <v/>
      </c>
      <c r="AS75" t="str">
        <f>Kundreskontra!S21</f>
        <v/>
      </c>
      <c r="AW75" t="str">
        <f>Kundreskontra!R21</f>
        <v/>
      </c>
      <c r="AX75" t="str">
        <f>UPPER(Kundreskontra!AD21)</f>
        <v/>
      </c>
      <c r="BI75" t="str">
        <f>Kundreskontra!X21</f>
        <v/>
      </c>
      <c r="BM75" t="str">
        <f>Kundreskontra!P21</f>
        <v/>
      </c>
      <c r="BN75" t="str">
        <f>Kundreskontra!U21</f>
        <v/>
      </c>
      <c r="BR75" s="32"/>
    </row>
    <row r="76" spans="1:70" x14ac:dyDescent="0.25">
      <c r="A76" t="s">
        <v>272</v>
      </c>
      <c r="B76" t="str">
        <f>Kundreskontra!T22</f>
        <v/>
      </c>
      <c r="D76" t="str">
        <f>Kundreskontra!N22</f>
        <v/>
      </c>
      <c r="E76" t="str">
        <f>Kundreskontra!H22</f>
        <v/>
      </c>
      <c r="G76" t="str">
        <f>Kundreskontra!Q22</f>
        <v/>
      </c>
      <c r="H76" s="8" t="str">
        <f t="shared" si="0"/>
        <v/>
      </c>
      <c r="L76" t="str">
        <f>IF($E76="","",IF(Kundreskontra!$F22="ny","I","U"))</f>
        <v/>
      </c>
      <c r="N76" s="8" t="str">
        <f t="shared" si="1"/>
        <v/>
      </c>
      <c r="P76" t="str">
        <f>Kundreskontra!O22</f>
        <v/>
      </c>
      <c r="R76" t="str">
        <f>UPPER(Kundreskontra!M22)</f>
        <v/>
      </c>
      <c r="T76" t="str">
        <f>UPPER(Kundreskontra!Z22)</f>
        <v/>
      </c>
      <c r="X76" t="str">
        <f>Kundreskontra!W22</f>
        <v/>
      </c>
      <c r="AA76" s="8" t="str">
        <f t="shared" si="2"/>
        <v/>
      </c>
      <c r="AD76" s="8" t="str">
        <f t="shared" si="3"/>
        <v/>
      </c>
      <c r="AF76" t="str">
        <f>UPPER(Kundreskontra!Y22)</f>
        <v/>
      </c>
      <c r="AG76" t="str">
        <f t="shared" si="4"/>
        <v/>
      </c>
      <c r="AI76" t="str">
        <f>Kundreskontra!AA22</f>
        <v/>
      </c>
      <c r="AL76" t="str">
        <f>UPPER(Kundreskontra!AB22)</f>
        <v/>
      </c>
      <c r="AN76" t="str">
        <f>Kundreskontra!V22</f>
        <v/>
      </c>
      <c r="AS76" t="str">
        <f>Kundreskontra!S22</f>
        <v/>
      </c>
      <c r="AW76" t="str">
        <f>Kundreskontra!R22</f>
        <v/>
      </c>
      <c r="AX76" t="str">
        <f>UPPER(Kundreskontra!AD22)</f>
        <v/>
      </c>
      <c r="BI76" t="str">
        <f>Kundreskontra!X22</f>
        <v/>
      </c>
      <c r="BM76" t="str">
        <f>Kundreskontra!P22</f>
        <v/>
      </c>
      <c r="BN76" t="str">
        <f>Kundreskontra!U22</f>
        <v/>
      </c>
      <c r="BR76" s="32"/>
    </row>
    <row r="77" spans="1:70" x14ac:dyDescent="0.25">
      <c r="A77" t="s">
        <v>272</v>
      </c>
      <c r="B77" t="str">
        <f>Kundreskontra!T23</f>
        <v/>
      </c>
      <c r="D77" t="str">
        <f>Kundreskontra!N23</f>
        <v/>
      </c>
      <c r="E77" t="str">
        <f>Kundreskontra!H23</f>
        <v/>
      </c>
      <c r="G77" t="str">
        <f>Kundreskontra!Q23</f>
        <v/>
      </c>
      <c r="H77" s="8" t="str">
        <f t="shared" si="0"/>
        <v/>
      </c>
      <c r="L77" t="str">
        <f>IF($E77="","",IF(Kundreskontra!$F23="ny","I","U"))</f>
        <v/>
      </c>
      <c r="N77" s="8" t="str">
        <f t="shared" si="1"/>
        <v/>
      </c>
      <c r="P77" t="str">
        <f>Kundreskontra!O23</f>
        <v/>
      </c>
      <c r="R77" t="str">
        <f>UPPER(Kundreskontra!M23)</f>
        <v/>
      </c>
      <c r="T77" t="str">
        <f>UPPER(Kundreskontra!Z23)</f>
        <v/>
      </c>
      <c r="X77" t="str">
        <f>Kundreskontra!W23</f>
        <v/>
      </c>
      <c r="AA77" s="8" t="str">
        <f t="shared" si="2"/>
        <v/>
      </c>
      <c r="AD77" s="8" t="str">
        <f t="shared" si="3"/>
        <v/>
      </c>
      <c r="AF77" t="str">
        <f>UPPER(Kundreskontra!Y23)</f>
        <v/>
      </c>
      <c r="AG77" t="str">
        <f t="shared" si="4"/>
        <v/>
      </c>
      <c r="AI77" t="str">
        <f>Kundreskontra!AA23</f>
        <v/>
      </c>
      <c r="AL77" t="str">
        <f>UPPER(Kundreskontra!AB23)</f>
        <v/>
      </c>
      <c r="AN77" t="str">
        <f>Kundreskontra!V23</f>
        <v/>
      </c>
      <c r="AS77" t="str">
        <f>Kundreskontra!S23</f>
        <v/>
      </c>
      <c r="AW77" t="str">
        <f>Kundreskontra!R23</f>
        <v/>
      </c>
      <c r="AX77" t="str">
        <f>UPPER(Kundreskontra!AD23)</f>
        <v/>
      </c>
      <c r="BI77" t="str">
        <f>Kundreskontra!X23</f>
        <v/>
      </c>
      <c r="BM77" t="str">
        <f>Kundreskontra!P23</f>
        <v/>
      </c>
      <c r="BN77" t="str">
        <f>Kundreskontra!U23</f>
        <v/>
      </c>
      <c r="BR77" s="32"/>
    </row>
    <row r="78" spans="1:70" x14ac:dyDescent="0.25">
      <c r="A78" t="s">
        <v>272</v>
      </c>
      <c r="B78" t="str">
        <f>Kundreskontra!T24</f>
        <v/>
      </c>
      <c r="D78" t="str">
        <f>Kundreskontra!N24</f>
        <v/>
      </c>
      <c r="E78" t="str">
        <f>Kundreskontra!H24</f>
        <v/>
      </c>
      <c r="G78" t="str">
        <f>Kundreskontra!Q24</f>
        <v/>
      </c>
      <c r="H78" s="8" t="str">
        <f t="shared" si="0"/>
        <v/>
      </c>
      <c r="L78" t="str">
        <f>IF($E78="","",IF(Kundreskontra!$F24="ny","I","U"))</f>
        <v/>
      </c>
      <c r="N78" s="8" t="str">
        <f t="shared" si="1"/>
        <v/>
      </c>
      <c r="P78" t="str">
        <f>Kundreskontra!O24</f>
        <v/>
      </c>
      <c r="R78" t="str">
        <f>UPPER(Kundreskontra!M24)</f>
        <v/>
      </c>
      <c r="T78" t="str">
        <f>UPPER(Kundreskontra!Z24)</f>
        <v/>
      </c>
      <c r="X78" t="str">
        <f>Kundreskontra!W24</f>
        <v/>
      </c>
      <c r="AA78" s="8" t="str">
        <f t="shared" si="2"/>
        <v/>
      </c>
      <c r="AD78" s="8" t="str">
        <f t="shared" si="3"/>
        <v/>
      </c>
      <c r="AF78" t="str">
        <f>UPPER(Kundreskontra!Y24)</f>
        <v/>
      </c>
      <c r="AG78" t="str">
        <f t="shared" si="4"/>
        <v/>
      </c>
      <c r="AI78" t="str">
        <f>Kundreskontra!AA24</f>
        <v/>
      </c>
      <c r="AL78" t="str">
        <f>UPPER(Kundreskontra!AB24)</f>
        <v/>
      </c>
      <c r="AN78" t="str">
        <f>Kundreskontra!V24</f>
        <v/>
      </c>
      <c r="AS78" t="str">
        <f>Kundreskontra!S24</f>
        <v/>
      </c>
      <c r="AW78" t="str">
        <f>Kundreskontra!R24</f>
        <v/>
      </c>
      <c r="AX78" t="str">
        <f>UPPER(Kundreskontra!AD24)</f>
        <v/>
      </c>
      <c r="BI78" t="str">
        <f>Kundreskontra!X24</f>
        <v/>
      </c>
      <c r="BM78" t="str">
        <f>Kundreskontra!P24</f>
        <v/>
      </c>
      <c r="BN78" t="str">
        <f>Kundreskontra!U24</f>
        <v/>
      </c>
      <c r="BR78" s="32"/>
    </row>
    <row r="79" spans="1:70" x14ac:dyDescent="0.25">
      <c r="A79" t="s">
        <v>272</v>
      </c>
      <c r="B79" t="str">
        <f>Kundreskontra!T25</f>
        <v/>
      </c>
      <c r="D79" t="str">
        <f>Kundreskontra!N25</f>
        <v/>
      </c>
      <c r="E79" t="str">
        <f>Kundreskontra!H25</f>
        <v/>
      </c>
      <c r="G79" t="str">
        <f>Kundreskontra!Q25</f>
        <v/>
      </c>
      <c r="H79" s="8" t="str">
        <f t="shared" si="0"/>
        <v/>
      </c>
      <c r="L79" t="str">
        <f>IF($E79="","",IF(Kundreskontra!$F25="ny","I","U"))</f>
        <v/>
      </c>
      <c r="N79" s="8" t="str">
        <f t="shared" si="1"/>
        <v/>
      </c>
      <c r="P79" t="str">
        <f>Kundreskontra!O25</f>
        <v/>
      </c>
      <c r="R79" t="str">
        <f>UPPER(Kundreskontra!M25)</f>
        <v/>
      </c>
      <c r="T79" t="str">
        <f>UPPER(Kundreskontra!Z25)</f>
        <v/>
      </c>
      <c r="X79" t="str">
        <f>Kundreskontra!W25</f>
        <v/>
      </c>
      <c r="AA79" s="8" t="str">
        <f t="shared" si="2"/>
        <v/>
      </c>
      <c r="AD79" s="8" t="str">
        <f t="shared" si="3"/>
        <v/>
      </c>
      <c r="AF79" t="str">
        <f>UPPER(Kundreskontra!Y25)</f>
        <v/>
      </c>
      <c r="AG79" t="str">
        <f t="shared" si="4"/>
        <v/>
      </c>
      <c r="AI79" t="str">
        <f>Kundreskontra!AA25</f>
        <v/>
      </c>
      <c r="AL79" t="str">
        <f>UPPER(Kundreskontra!AB25)</f>
        <v/>
      </c>
      <c r="AN79" t="str">
        <f>Kundreskontra!V25</f>
        <v/>
      </c>
      <c r="AS79" t="str">
        <f>Kundreskontra!S25</f>
        <v/>
      </c>
      <c r="AW79" t="str">
        <f>Kundreskontra!R25</f>
        <v/>
      </c>
      <c r="AX79" t="str">
        <f>UPPER(Kundreskontra!AD25)</f>
        <v/>
      </c>
      <c r="BI79" t="str">
        <f>Kundreskontra!X25</f>
        <v/>
      </c>
      <c r="BM79" t="str">
        <f>Kundreskontra!P25</f>
        <v/>
      </c>
      <c r="BN79" t="str">
        <f>Kundreskontra!U25</f>
        <v/>
      </c>
      <c r="BR79" s="32"/>
    </row>
    <row r="80" spans="1:70" x14ac:dyDescent="0.25">
      <c r="A80" t="s">
        <v>272</v>
      </c>
      <c r="B80" t="str">
        <f>Kundreskontra!T26</f>
        <v/>
      </c>
      <c r="D80" t="str">
        <f>Kundreskontra!N26</f>
        <v/>
      </c>
      <c r="E80" t="str">
        <f>Kundreskontra!H26</f>
        <v/>
      </c>
      <c r="G80" t="str">
        <f>Kundreskontra!Q26</f>
        <v/>
      </c>
      <c r="H80" s="8" t="str">
        <f t="shared" si="0"/>
        <v/>
      </c>
      <c r="L80" t="str">
        <f>IF($E80="","",IF(Kundreskontra!$F26="ny","I","U"))</f>
        <v/>
      </c>
      <c r="N80" s="8" t="str">
        <f t="shared" si="1"/>
        <v/>
      </c>
      <c r="P80" t="str">
        <f>Kundreskontra!O26</f>
        <v/>
      </c>
      <c r="R80" t="str">
        <f>UPPER(Kundreskontra!M26)</f>
        <v/>
      </c>
      <c r="T80" t="str">
        <f>UPPER(Kundreskontra!Z26)</f>
        <v/>
      </c>
      <c r="X80" t="str">
        <f>Kundreskontra!W26</f>
        <v/>
      </c>
      <c r="AA80" s="8" t="str">
        <f t="shared" si="2"/>
        <v/>
      </c>
      <c r="AD80" s="8" t="str">
        <f t="shared" si="3"/>
        <v/>
      </c>
      <c r="AF80" t="str">
        <f>UPPER(Kundreskontra!Y26)</f>
        <v/>
      </c>
      <c r="AG80" t="str">
        <f t="shared" si="4"/>
        <v/>
      </c>
      <c r="AI80" t="str">
        <f>Kundreskontra!AA26</f>
        <v/>
      </c>
      <c r="AL80" t="str">
        <f>UPPER(Kundreskontra!AB26)</f>
        <v/>
      </c>
      <c r="AN80" t="str">
        <f>Kundreskontra!V26</f>
        <v/>
      </c>
      <c r="AS80" t="str">
        <f>Kundreskontra!S26</f>
        <v/>
      </c>
      <c r="AW80" t="str">
        <f>Kundreskontra!R26</f>
        <v/>
      </c>
      <c r="AX80" t="str">
        <f>UPPER(Kundreskontra!AD26)</f>
        <v/>
      </c>
      <c r="BI80" t="str">
        <f>Kundreskontra!X26</f>
        <v/>
      </c>
      <c r="BM80" t="str">
        <f>Kundreskontra!P26</f>
        <v/>
      </c>
      <c r="BN80" t="str">
        <f>Kundreskontra!U26</f>
        <v/>
      </c>
      <c r="BR80" s="32"/>
    </row>
    <row r="81" spans="1:70" x14ac:dyDescent="0.25">
      <c r="A81" t="s">
        <v>272</v>
      </c>
      <c r="B81" t="str">
        <f>Kundreskontra!T27</f>
        <v/>
      </c>
      <c r="D81" t="str">
        <f>Kundreskontra!N27</f>
        <v/>
      </c>
      <c r="E81" t="str">
        <f>Kundreskontra!H27</f>
        <v/>
      </c>
      <c r="G81" t="str">
        <f>Kundreskontra!Q27</f>
        <v/>
      </c>
      <c r="H81" s="8" t="str">
        <f t="shared" si="0"/>
        <v/>
      </c>
      <c r="L81" t="str">
        <f>IF($E81="","",IF(Kundreskontra!$F27="ny","I","U"))</f>
        <v/>
      </c>
      <c r="N81" s="8" t="str">
        <f t="shared" si="1"/>
        <v/>
      </c>
      <c r="P81" t="str">
        <f>Kundreskontra!O27</f>
        <v/>
      </c>
      <c r="R81" t="str">
        <f>UPPER(Kundreskontra!M27)</f>
        <v/>
      </c>
      <c r="T81" t="str">
        <f>UPPER(Kundreskontra!Z27)</f>
        <v/>
      </c>
      <c r="X81" t="str">
        <f>Kundreskontra!W27</f>
        <v/>
      </c>
      <c r="AA81" s="8" t="str">
        <f t="shared" si="2"/>
        <v/>
      </c>
      <c r="AD81" s="8" t="str">
        <f t="shared" si="3"/>
        <v/>
      </c>
      <c r="AF81" t="str">
        <f>UPPER(Kundreskontra!Y27)</f>
        <v/>
      </c>
      <c r="AG81" t="str">
        <f t="shared" si="4"/>
        <v/>
      </c>
      <c r="AI81" t="str">
        <f>Kundreskontra!AA27</f>
        <v/>
      </c>
      <c r="AL81" t="str">
        <f>UPPER(Kundreskontra!AB27)</f>
        <v/>
      </c>
      <c r="AN81" t="str">
        <f>Kundreskontra!V27</f>
        <v/>
      </c>
      <c r="AS81" t="str">
        <f>Kundreskontra!S27</f>
        <v/>
      </c>
      <c r="AW81" t="str">
        <f>Kundreskontra!R27</f>
        <v/>
      </c>
      <c r="AX81" t="str">
        <f>UPPER(Kundreskontra!AD27)</f>
        <v/>
      </c>
      <c r="BI81" t="str">
        <f>Kundreskontra!X27</f>
        <v/>
      </c>
      <c r="BM81" t="str">
        <f>Kundreskontra!P27</f>
        <v/>
      </c>
      <c r="BN81" t="str">
        <f>Kundreskontra!U27</f>
        <v/>
      </c>
      <c r="BR81" s="32"/>
    </row>
    <row r="82" spans="1:70" x14ac:dyDescent="0.25">
      <c r="A82" t="s">
        <v>272</v>
      </c>
      <c r="B82" t="str">
        <f>Kundreskontra!T28</f>
        <v/>
      </c>
      <c r="D82" t="str">
        <f>Kundreskontra!N28</f>
        <v/>
      </c>
      <c r="E82" t="str">
        <f>Kundreskontra!H28</f>
        <v/>
      </c>
      <c r="G82" t="str">
        <f>Kundreskontra!Q28</f>
        <v/>
      </c>
      <c r="H82" s="8" t="str">
        <f t="shared" si="0"/>
        <v/>
      </c>
      <c r="L82" t="str">
        <f>IF($E82="","",IF(Kundreskontra!$F28="ny","I","U"))</f>
        <v/>
      </c>
      <c r="N82" s="8" t="str">
        <f t="shared" si="1"/>
        <v/>
      </c>
      <c r="P82" t="str">
        <f>Kundreskontra!O28</f>
        <v/>
      </c>
      <c r="R82" t="str">
        <f>UPPER(Kundreskontra!M28)</f>
        <v/>
      </c>
      <c r="T82" t="str">
        <f>UPPER(Kundreskontra!Z28)</f>
        <v/>
      </c>
      <c r="X82" t="str">
        <f>Kundreskontra!W28</f>
        <v/>
      </c>
      <c r="AA82" s="8" t="str">
        <f t="shared" si="2"/>
        <v/>
      </c>
      <c r="AD82" s="8" t="str">
        <f t="shared" si="3"/>
        <v/>
      </c>
      <c r="AF82" t="str">
        <f>UPPER(Kundreskontra!Y28)</f>
        <v/>
      </c>
      <c r="AG82" t="str">
        <f t="shared" si="4"/>
        <v/>
      </c>
      <c r="AI82" t="str">
        <f>Kundreskontra!AA28</f>
        <v/>
      </c>
      <c r="AL82" t="str">
        <f>UPPER(Kundreskontra!AB28)</f>
        <v/>
      </c>
      <c r="AN82" t="str">
        <f>Kundreskontra!V28</f>
        <v/>
      </c>
      <c r="AS82" t="str">
        <f>Kundreskontra!S28</f>
        <v/>
      </c>
      <c r="AW82" t="str">
        <f>Kundreskontra!R28</f>
        <v/>
      </c>
      <c r="AX82" t="str">
        <f>UPPER(Kundreskontra!AD28)</f>
        <v/>
      </c>
      <c r="BI82" t="str">
        <f>Kundreskontra!X28</f>
        <v/>
      </c>
      <c r="BM82" t="str">
        <f>Kundreskontra!P28</f>
        <v/>
      </c>
      <c r="BN82" t="str">
        <f>Kundreskontra!U28</f>
        <v/>
      </c>
      <c r="BR82" s="32"/>
    </row>
    <row r="83" spans="1:70" x14ac:dyDescent="0.25">
      <c r="A83" t="s">
        <v>272</v>
      </c>
      <c r="B83" t="str">
        <f>Kundreskontra!T29</f>
        <v/>
      </c>
      <c r="D83" t="str">
        <f>Kundreskontra!N29</f>
        <v/>
      </c>
      <c r="E83" t="str">
        <f>Kundreskontra!H29</f>
        <v/>
      </c>
      <c r="G83" t="str">
        <f>Kundreskontra!Q29</f>
        <v/>
      </c>
      <c r="H83" s="8" t="str">
        <f t="shared" si="0"/>
        <v/>
      </c>
      <c r="L83" t="str">
        <f>IF($E83="","",IF(Kundreskontra!$F29="ny","I","U"))</f>
        <v/>
      </c>
      <c r="N83" s="8" t="str">
        <f t="shared" si="1"/>
        <v/>
      </c>
      <c r="P83" t="str">
        <f>Kundreskontra!O29</f>
        <v/>
      </c>
      <c r="R83" t="str">
        <f>UPPER(Kundreskontra!M29)</f>
        <v/>
      </c>
      <c r="T83" t="str">
        <f>UPPER(Kundreskontra!Z29)</f>
        <v/>
      </c>
      <c r="X83" t="str">
        <f>Kundreskontra!W29</f>
        <v/>
      </c>
      <c r="AA83" s="8" t="str">
        <f t="shared" si="2"/>
        <v/>
      </c>
      <c r="AD83" s="8" t="str">
        <f t="shared" si="3"/>
        <v/>
      </c>
      <c r="AF83" t="str">
        <f>UPPER(Kundreskontra!Y29)</f>
        <v/>
      </c>
      <c r="AG83" t="str">
        <f t="shared" si="4"/>
        <v/>
      </c>
      <c r="AI83" t="str">
        <f>Kundreskontra!AA29</f>
        <v/>
      </c>
      <c r="AL83" t="str">
        <f>UPPER(Kundreskontra!AB29)</f>
        <v/>
      </c>
      <c r="AN83" t="str">
        <f>Kundreskontra!V29</f>
        <v/>
      </c>
      <c r="AS83" t="str">
        <f>Kundreskontra!S29</f>
        <v/>
      </c>
      <c r="AW83" t="str">
        <f>Kundreskontra!R29</f>
        <v/>
      </c>
      <c r="AX83" t="str">
        <f>UPPER(Kundreskontra!AD29)</f>
        <v/>
      </c>
      <c r="BI83" t="str">
        <f>Kundreskontra!X29</f>
        <v/>
      </c>
      <c r="BM83" t="str">
        <f>Kundreskontra!P29</f>
        <v/>
      </c>
      <c r="BN83" t="str">
        <f>Kundreskontra!U29</f>
        <v/>
      </c>
      <c r="BR83" s="32"/>
    </row>
    <row r="84" spans="1:70" x14ac:dyDescent="0.25">
      <c r="A84" t="s">
        <v>272</v>
      </c>
      <c r="B84" t="str">
        <f>Kundreskontra!T30</f>
        <v/>
      </c>
      <c r="D84" t="str">
        <f>Kundreskontra!N30</f>
        <v/>
      </c>
      <c r="E84" t="str">
        <f>Kundreskontra!H30</f>
        <v/>
      </c>
      <c r="G84" t="str">
        <f>Kundreskontra!Q30</f>
        <v/>
      </c>
      <c r="H84" s="8" t="str">
        <f t="shared" si="0"/>
        <v/>
      </c>
      <c r="L84" t="str">
        <f>IF($E84="","",IF(Kundreskontra!$F30="ny","I","U"))</f>
        <v/>
      </c>
      <c r="N84" s="8" t="str">
        <f t="shared" si="1"/>
        <v/>
      </c>
      <c r="P84" t="str">
        <f>Kundreskontra!O30</f>
        <v/>
      </c>
      <c r="R84" t="str">
        <f>UPPER(Kundreskontra!M30)</f>
        <v/>
      </c>
      <c r="T84" t="str">
        <f>UPPER(Kundreskontra!Z30)</f>
        <v/>
      </c>
      <c r="X84" t="str">
        <f>Kundreskontra!W30</f>
        <v/>
      </c>
      <c r="AA84" s="8" t="str">
        <f t="shared" si="2"/>
        <v/>
      </c>
      <c r="AD84" s="8" t="str">
        <f t="shared" si="3"/>
        <v/>
      </c>
      <c r="AF84" t="str">
        <f>UPPER(Kundreskontra!Y30)</f>
        <v/>
      </c>
      <c r="AG84" t="str">
        <f t="shared" si="4"/>
        <v/>
      </c>
      <c r="AI84" t="str">
        <f>Kundreskontra!AA30</f>
        <v/>
      </c>
      <c r="AL84" t="str">
        <f>UPPER(Kundreskontra!AB30)</f>
        <v/>
      </c>
      <c r="AN84" t="str">
        <f>Kundreskontra!V30</f>
        <v/>
      </c>
      <c r="AS84" t="str">
        <f>Kundreskontra!S30</f>
        <v/>
      </c>
      <c r="AW84" t="str">
        <f>Kundreskontra!R30</f>
        <v/>
      </c>
      <c r="AX84" t="str">
        <f>UPPER(Kundreskontra!AD30)</f>
        <v/>
      </c>
      <c r="BI84" t="str">
        <f>Kundreskontra!X30</f>
        <v/>
      </c>
      <c r="BM84" t="str">
        <f>Kundreskontra!P30</f>
        <v/>
      </c>
      <c r="BN84" t="str">
        <f>Kundreskontra!U30</f>
        <v/>
      </c>
      <c r="BR84" s="32"/>
    </row>
    <row r="85" spans="1:70" x14ac:dyDescent="0.25">
      <c r="A85" t="s">
        <v>272</v>
      </c>
      <c r="B85" t="str">
        <f>Kundreskontra!T31</f>
        <v/>
      </c>
      <c r="D85" t="str">
        <f>Kundreskontra!N31</f>
        <v/>
      </c>
      <c r="E85" t="str">
        <f>Kundreskontra!H31</f>
        <v/>
      </c>
      <c r="G85" t="str">
        <f>Kundreskontra!Q31</f>
        <v/>
      </c>
      <c r="H85" s="8" t="str">
        <f t="shared" si="0"/>
        <v/>
      </c>
      <c r="L85" t="str">
        <f>IF($E85="","",IF(Kundreskontra!$F31="ny","I","U"))</f>
        <v/>
      </c>
      <c r="N85" s="8" t="str">
        <f t="shared" si="1"/>
        <v/>
      </c>
      <c r="P85" t="str">
        <f>Kundreskontra!O31</f>
        <v/>
      </c>
      <c r="R85" t="str">
        <f>UPPER(Kundreskontra!M31)</f>
        <v/>
      </c>
      <c r="T85" t="str">
        <f>UPPER(Kundreskontra!Z31)</f>
        <v/>
      </c>
      <c r="X85" t="str">
        <f>Kundreskontra!W31</f>
        <v/>
      </c>
      <c r="AA85" s="8" t="str">
        <f t="shared" si="2"/>
        <v/>
      </c>
      <c r="AD85" s="8" t="str">
        <f t="shared" si="3"/>
        <v/>
      </c>
      <c r="AF85" t="str">
        <f>UPPER(Kundreskontra!Y31)</f>
        <v/>
      </c>
      <c r="AG85" t="str">
        <f t="shared" si="4"/>
        <v/>
      </c>
      <c r="AI85" t="str">
        <f>Kundreskontra!AA31</f>
        <v/>
      </c>
      <c r="AL85" t="str">
        <f>UPPER(Kundreskontra!AB31)</f>
        <v/>
      </c>
      <c r="AN85" t="str">
        <f>Kundreskontra!V31</f>
        <v/>
      </c>
      <c r="AS85" t="str">
        <f>Kundreskontra!S31</f>
        <v/>
      </c>
      <c r="AW85" t="str">
        <f>Kundreskontra!R31</f>
        <v/>
      </c>
      <c r="AX85" t="str">
        <f>UPPER(Kundreskontra!AD31)</f>
        <v/>
      </c>
      <c r="BI85" t="str">
        <f>Kundreskontra!X31</f>
        <v/>
      </c>
      <c r="BM85" t="str">
        <f>Kundreskontra!P31</f>
        <v/>
      </c>
      <c r="BN85" t="str">
        <f>Kundreskontra!U31</f>
        <v/>
      </c>
      <c r="BR85" s="32"/>
    </row>
    <row r="86" spans="1:70" x14ac:dyDescent="0.25">
      <c r="A86" t="s">
        <v>272</v>
      </c>
      <c r="B86" t="str">
        <f>Kundreskontra!T32</f>
        <v/>
      </c>
      <c r="D86" t="str">
        <f>Kundreskontra!N32</f>
        <v/>
      </c>
      <c r="E86" t="str">
        <f>Kundreskontra!H32</f>
        <v/>
      </c>
      <c r="G86" t="str">
        <f>Kundreskontra!Q32</f>
        <v/>
      </c>
      <c r="H86" s="8" t="str">
        <f t="shared" si="0"/>
        <v/>
      </c>
      <c r="L86" t="str">
        <f>IF($E86="","",IF(Kundreskontra!$F32="ny","I","U"))</f>
        <v/>
      </c>
      <c r="N86" s="8" t="str">
        <f t="shared" si="1"/>
        <v/>
      </c>
      <c r="P86" t="str">
        <f>Kundreskontra!O32</f>
        <v/>
      </c>
      <c r="R86" t="str">
        <f>UPPER(Kundreskontra!M32)</f>
        <v/>
      </c>
      <c r="T86" t="str">
        <f>UPPER(Kundreskontra!Z32)</f>
        <v/>
      </c>
      <c r="X86" t="str">
        <f>Kundreskontra!W32</f>
        <v/>
      </c>
      <c r="AA86" s="8" t="str">
        <f t="shared" si="2"/>
        <v/>
      </c>
      <c r="AD86" s="8" t="str">
        <f t="shared" si="3"/>
        <v/>
      </c>
      <c r="AF86" t="str">
        <f>UPPER(Kundreskontra!Y32)</f>
        <v/>
      </c>
      <c r="AG86" t="str">
        <f t="shared" si="4"/>
        <v/>
      </c>
      <c r="AI86" t="str">
        <f>Kundreskontra!AA32</f>
        <v/>
      </c>
      <c r="AL86" t="str">
        <f>UPPER(Kundreskontra!AB32)</f>
        <v/>
      </c>
      <c r="AN86" t="str">
        <f>Kundreskontra!V32</f>
        <v/>
      </c>
      <c r="AS86" t="str">
        <f>Kundreskontra!S32</f>
        <v/>
      </c>
      <c r="AW86" t="str">
        <f>Kundreskontra!R32</f>
        <v/>
      </c>
      <c r="AX86" t="str">
        <f>UPPER(Kundreskontra!AD32)</f>
        <v/>
      </c>
      <c r="BI86" t="str">
        <f>Kundreskontra!X32</f>
        <v/>
      </c>
      <c r="BM86" t="str">
        <f>Kundreskontra!P32</f>
        <v/>
      </c>
      <c r="BN86" t="str">
        <f>Kundreskontra!U32</f>
        <v/>
      </c>
      <c r="BR86" s="32"/>
    </row>
    <row r="87" spans="1:70" x14ac:dyDescent="0.25">
      <c r="A87" t="s">
        <v>272</v>
      </c>
      <c r="B87" t="str">
        <f>Kundreskontra!T33</f>
        <v/>
      </c>
      <c r="D87" t="str">
        <f>Kundreskontra!N33</f>
        <v/>
      </c>
      <c r="E87" t="str">
        <f>Kundreskontra!H33</f>
        <v/>
      </c>
      <c r="G87" t="str">
        <f>Kundreskontra!Q33</f>
        <v/>
      </c>
      <c r="H87" s="8" t="str">
        <f t="shared" si="0"/>
        <v/>
      </c>
      <c r="L87" t="str">
        <f>IF($E87="","",IF(Kundreskontra!$F33="ny","I","U"))</f>
        <v/>
      </c>
      <c r="N87" s="8" t="str">
        <f t="shared" si="1"/>
        <v/>
      </c>
      <c r="P87" t="str">
        <f>Kundreskontra!O33</f>
        <v/>
      </c>
      <c r="R87" t="str">
        <f>UPPER(Kundreskontra!M33)</f>
        <v/>
      </c>
      <c r="T87" t="str">
        <f>UPPER(Kundreskontra!Z33)</f>
        <v/>
      </c>
      <c r="X87" t="str">
        <f>Kundreskontra!W33</f>
        <v/>
      </c>
      <c r="AA87" s="8" t="str">
        <f t="shared" si="2"/>
        <v/>
      </c>
      <c r="AD87" s="8" t="str">
        <f t="shared" si="3"/>
        <v/>
      </c>
      <c r="AF87" t="str">
        <f>UPPER(Kundreskontra!Y33)</f>
        <v/>
      </c>
      <c r="AG87" t="str">
        <f t="shared" si="4"/>
        <v/>
      </c>
      <c r="AI87" t="str">
        <f>Kundreskontra!AA33</f>
        <v/>
      </c>
      <c r="AL87" t="str">
        <f>UPPER(Kundreskontra!AB33)</f>
        <v/>
      </c>
      <c r="AN87" t="str">
        <f>Kundreskontra!V33</f>
        <v/>
      </c>
      <c r="AS87" t="str">
        <f>Kundreskontra!S33</f>
        <v/>
      </c>
      <c r="AW87" t="str">
        <f>Kundreskontra!R33</f>
        <v/>
      </c>
      <c r="AX87" t="str">
        <f>UPPER(Kundreskontra!AD33)</f>
        <v/>
      </c>
      <c r="BI87" t="str">
        <f>Kundreskontra!X33</f>
        <v/>
      </c>
      <c r="BM87" t="str">
        <f>Kundreskontra!P33</f>
        <v/>
      </c>
      <c r="BN87" t="str">
        <f>Kundreskontra!U33</f>
        <v/>
      </c>
      <c r="BR87" s="32"/>
    </row>
    <row r="88" spans="1:70" x14ac:dyDescent="0.25">
      <c r="A88" t="s">
        <v>272</v>
      </c>
      <c r="B88" t="str">
        <f>Kundreskontra!T34</f>
        <v/>
      </c>
      <c r="D88" t="str">
        <f>Kundreskontra!N34</f>
        <v/>
      </c>
      <c r="E88" t="str">
        <f>Kundreskontra!H34</f>
        <v/>
      </c>
      <c r="G88" t="str">
        <f>Kundreskontra!Q34</f>
        <v/>
      </c>
      <c r="H88" s="8" t="str">
        <f t="shared" si="0"/>
        <v/>
      </c>
      <c r="L88" t="str">
        <f>IF($E88="","",IF(Kundreskontra!$F34="ny","I","U"))</f>
        <v/>
      </c>
      <c r="N88" s="8" t="str">
        <f t="shared" si="1"/>
        <v/>
      </c>
      <c r="P88" t="str">
        <f>Kundreskontra!O34</f>
        <v/>
      </c>
      <c r="R88" t="str">
        <f>UPPER(Kundreskontra!M34)</f>
        <v/>
      </c>
      <c r="T88" t="str">
        <f>UPPER(Kundreskontra!Z34)</f>
        <v/>
      </c>
      <c r="X88" t="str">
        <f>Kundreskontra!W34</f>
        <v/>
      </c>
      <c r="AA88" s="8" t="str">
        <f t="shared" si="2"/>
        <v/>
      </c>
      <c r="AD88" s="8" t="str">
        <f t="shared" si="3"/>
        <v/>
      </c>
      <c r="AF88" t="str">
        <f>UPPER(Kundreskontra!Y34)</f>
        <v/>
      </c>
      <c r="AG88" t="str">
        <f t="shared" si="4"/>
        <v/>
      </c>
      <c r="AI88" t="str">
        <f>Kundreskontra!AA34</f>
        <v/>
      </c>
      <c r="AL88" t="str">
        <f>UPPER(Kundreskontra!AB34)</f>
        <v/>
      </c>
      <c r="AN88" t="str">
        <f>Kundreskontra!V34</f>
        <v/>
      </c>
      <c r="AS88" t="str">
        <f>Kundreskontra!S34</f>
        <v/>
      </c>
      <c r="AW88" t="str">
        <f>Kundreskontra!R34</f>
        <v/>
      </c>
      <c r="AX88" t="str">
        <f>UPPER(Kundreskontra!AD34)</f>
        <v/>
      </c>
      <c r="BI88" t="str">
        <f>Kundreskontra!X34</f>
        <v/>
      </c>
      <c r="BM88" t="str">
        <f>Kundreskontra!P34</f>
        <v/>
      </c>
      <c r="BN88" t="str">
        <f>Kundreskontra!U34</f>
        <v/>
      </c>
      <c r="BR88" s="32"/>
    </row>
    <row r="89" spans="1:70" x14ac:dyDescent="0.25">
      <c r="A89" t="s">
        <v>272</v>
      </c>
      <c r="B89" t="str">
        <f>Kundreskontra!T35</f>
        <v/>
      </c>
      <c r="D89" t="str">
        <f>Kundreskontra!N35</f>
        <v/>
      </c>
      <c r="E89" t="str">
        <f>Kundreskontra!H35</f>
        <v/>
      </c>
      <c r="G89" t="str">
        <f>Kundreskontra!Q35</f>
        <v/>
      </c>
      <c r="H89" s="8" t="str">
        <f t="shared" si="0"/>
        <v/>
      </c>
      <c r="L89" t="str">
        <f>IF($E89="","",IF(Kundreskontra!$F35="ny","I","U"))</f>
        <v/>
      </c>
      <c r="N89" s="8" t="str">
        <f t="shared" si="1"/>
        <v/>
      </c>
      <c r="P89" t="str">
        <f>Kundreskontra!O35</f>
        <v/>
      </c>
      <c r="R89" t="str">
        <f>UPPER(Kundreskontra!M35)</f>
        <v/>
      </c>
      <c r="T89" t="str">
        <f>UPPER(Kundreskontra!Z35)</f>
        <v/>
      </c>
      <c r="X89" t="str">
        <f>Kundreskontra!W35</f>
        <v/>
      </c>
      <c r="AA89" s="8" t="str">
        <f t="shared" si="2"/>
        <v/>
      </c>
      <c r="AD89" s="8" t="str">
        <f t="shared" si="3"/>
        <v/>
      </c>
      <c r="AF89" t="str">
        <f>UPPER(Kundreskontra!Y35)</f>
        <v/>
      </c>
      <c r="AG89" t="str">
        <f t="shared" si="4"/>
        <v/>
      </c>
      <c r="AI89" t="str">
        <f>Kundreskontra!AA35</f>
        <v/>
      </c>
      <c r="AL89" t="str">
        <f>UPPER(Kundreskontra!AB35)</f>
        <v/>
      </c>
      <c r="AN89" t="str">
        <f>Kundreskontra!V35</f>
        <v/>
      </c>
      <c r="AS89" t="str">
        <f>Kundreskontra!S35</f>
        <v/>
      </c>
      <c r="AW89" t="str">
        <f>Kundreskontra!R35</f>
        <v/>
      </c>
      <c r="AX89" t="str">
        <f>UPPER(Kundreskontra!AD35)</f>
        <v/>
      </c>
      <c r="BI89" t="str">
        <f>Kundreskontra!X35</f>
        <v/>
      </c>
      <c r="BM89" t="str">
        <f>Kundreskontra!P35</f>
        <v/>
      </c>
      <c r="BN89" t="str">
        <f>Kundreskontra!U35</f>
        <v/>
      </c>
      <c r="BR89" s="32"/>
    </row>
    <row r="90" spans="1:70" x14ac:dyDescent="0.25">
      <c r="A90" t="s">
        <v>272</v>
      </c>
      <c r="B90" t="str">
        <f>Kundreskontra!T36</f>
        <v/>
      </c>
      <c r="D90" t="str">
        <f>Kundreskontra!N36</f>
        <v/>
      </c>
      <c r="E90" t="str">
        <f>Kundreskontra!H36</f>
        <v/>
      </c>
      <c r="G90" t="str">
        <f>Kundreskontra!Q36</f>
        <v/>
      </c>
      <c r="H90" s="8" t="str">
        <f t="shared" si="0"/>
        <v/>
      </c>
      <c r="L90" t="str">
        <f>IF($E90="","",IF(Kundreskontra!$F36="ny","I","U"))</f>
        <v/>
      </c>
      <c r="N90" s="8" t="str">
        <f t="shared" si="1"/>
        <v/>
      </c>
      <c r="P90" t="str">
        <f>Kundreskontra!O36</f>
        <v/>
      </c>
      <c r="R90" t="str">
        <f>UPPER(Kundreskontra!M36)</f>
        <v/>
      </c>
      <c r="T90" t="str">
        <f>UPPER(Kundreskontra!Z36)</f>
        <v/>
      </c>
      <c r="X90" t="str">
        <f>Kundreskontra!W36</f>
        <v/>
      </c>
      <c r="AA90" s="8" t="str">
        <f t="shared" si="2"/>
        <v/>
      </c>
      <c r="AD90" s="8" t="str">
        <f t="shared" si="3"/>
        <v/>
      </c>
      <c r="AF90" t="str">
        <f>UPPER(Kundreskontra!Y36)</f>
        <v/>
      </c>
      <c r="AG90" t="str">
        <f t="shared" si="4"/>
        <v/>
      </c>
      <c r="AI90" t="str">
        <f>Kundreskontra!AA36</f>
        <v/>
      </c>
      <c r="AL90" t="str">
        <f>UPPER(Kundreskontra!AB36)</f>
        <v/>
      </c>
      <c r="AN90" t="str">
        <f>Kundreskontra!V36</f>
        <v/>
      </c>
      <c r="AS90" t="str">
        <f>Kundreskontra!S36</f>
        <v/>
      </c>
      <c r="AW90" t="str">
        <f>Kundreskontra!R36</f>
        <v/>
      </c>
      <c r="AX90" t="str">
        <f>UPPER(Kundreskontra!AD36)</f>
        <v/>
      </c>
      <c r="BI90" t="str">
        <f>Kundreskontra!X36</f>
        <v/>
      </c>
      <c r="BM90" t="str">
        <f>Kundreskontra!P36</f>
        <v/>
      </c>
      <c r="BN90" t="str">
        <f>Kundreskontra!U36</f>
        <v/>
      </c>
      <c r="BR90" s="32"/>
    </row>
    <row r="91" spans="1:70" x14ac:dyDescent="0.25">
      <c r="A91" t="s">
        <v>272</v>
      </c>
      <c r="B91" t="str">
        <f>Kundreskontra!T37</f>
        <v/>
      </c>
      <c r="D91" t="str">
        <f>Kundreskontra!N37</f>
        <v/>
      </c>
      <c r="E91" t="str">
        <f>Kundreskontra!H37</f>
        <v/>
      </c>
      <c r="G91" t="str">
        <f>Kundreskontra!Q37</f>
        <v/>
      </c>
      <c r="H91" s="8" t="str">
        <f t="shared" si="0"/>
        <v/>
      </c>
      <c r="L91" t="str">
        <f>IF($E91="","",IF(Kundreskontra!$F37="ny","I","U"))</f>
        <v/>
      </c>
      <c r="N91" s="8" t="str">
        <f t="shared" si="1"/>
        <v/>
      </c>
      <c r="P91" t="str">
        <f>Kundreskontra!O37</f>
        <v/>
      </c>
      <c r="R91" t="str">
        <f>UPPER(Kundreskontra!M37)</f>
        <v/>
      </c>
      <c r="T91" t="str">
        <f>UPPER(Kundreskontra!Z37)</f>
        <v/>
      </c>
      <c r="X91" t="str">
        <f>Kundreskontra!W37</f>
        <v/>
      </c>
      <c r="AA91" s="8" t="str">
        <f t="shared" si="2"/>
        <v/>
      </c>
      <c r="AD91" s="8" t="str">
        <f t="shared" si="3"/>
        <v/>
      </c>
      <c r="AF91" t="str">
        <f>UPPER(Kundreskontra!Y37)</f>
        <v/>
      </c>
      <c r="AG91" t="str">
        <f t="shared" si="4"/>
        <v/>
      </c>
      <c r="AI91" t="str">
        <f>Kundreskontra!AA37</f>
        <v/>
      </c>
      <c r="AL91" t="str">
        <f>UPPER(Kundreskontra!AB37)</f>
        <v/>
      </c>
      <c r="AN91" t="str">
        <f>Kundreskontra!V37</f>
        <v/>
      </c>
      <c r="AS91" t="str">
        <f>Kundreskontra!S37</f>
        <v/>
      </c>
      <c r="AW91" t="str">
        <f>Kundreskontra!R37</f>
        <v/>
      </c>
      <c r="AX91" t="str">
        <f>UPPER(Kundreskontra!AD37)</f>
        <v/>
      </c>
      <c r="BI91" t="str">
        <f>Kundreskontra!X37</f>
        <v/>
      </c>
      <c r="BM91" t="str">
        <f>Kundreskontra!P37</f>
        <v/>
      </c>
      <c r="BN91" t="str">
        <f>Kundreskontra!U37</f>
        <v/>
      </c>
      <c r="BR91" s="32"/>
    </row>
    <row r="92" spans="1:70" x14ac:dyDescent="0.25">
      <c r="A92" t="s">
        <v>272</v>
      </c>
      <c r="B92" t="str">
        <f>Kundreskontra!T38</f>
        <v/>
      </c>
      <c r="D92" t="str">
        <f>Kundreskontra!N38</f>
        <v/>
      </c>
      <c r="E92" t="str">
        <f>Kundreskontra!H38</f>
        <v/>
      </c>
      <c r="G92" t="str">
        <f>Kundreskontra!Q38</f>
        <v/>
      </c>
      <c r="H92" s="8" t="str">
        <f t="shared" si="0"/>
        <v/>
      </c>
      <c r="L92" t="str">
        <f>IF($E92="","",IF(Kundreskontra!$F38="ny","I","U"))</f>
        <v/>
      </c>
      <c r="N92" s="8" t="str">
        <f t="shared" si="1"/>
        <v/>
      </c>
      <c r="P92" t="str">
        <f>Kundreskontra!O38</f>
        <v/>
      </c>
      <c r="R92" t="str">
        <f>UPPER(Kundreskontra!M38)</f>
        <v/>
      </c>
      <c r="T92" t="str">
        <f>UPPER(Kundreskontra!Z38)</f>
        <v/>
      </c>
      <c r="X92" t="str">
        <f>Kundreskontra!W38</f>
        <v/>
      </c>
      <c r="AA92" s="8" t="str">
        <f t="shared" si="2"/>
        <v/>
      </c>
      <c r="AD92" s="8" t="str">
        <f t="shared" si="3"/>
        <v/>
      </c>
      <c r="AF92" t="str">
        <f>UPPER(Kundreskontra!Y38)</f>
        <v/>
      </c>
      <c r="AG92" t="str">
        <f t="shared" si="4"/>
        <v/>
      </c>
      <c r="AI92" t="str">
        <f>Kundreskontra!AA38</f>
        <v/>
      </c>
      <c r="AL92" t="str">
        <f>UPPER(Kundreskontra!AB38)</f>
        <v/>
      </c>
      <c r="AN92" t="str">
        <f>Kundreskontra!V38</f>
        <v/>
      </c>
      <c r="AS92" t="str">
        <f>Kundreskontra!S38</f>
        <v/>
      </c>
      <c r="AW92" t="str">
        <f>Kundreskontra!R38</f>
        <v/>
      </c>
      <c r="AX92" t="str">
        <f>UPPER(Kundreskontra!AD38)</f>
        <v/>
      </c>
      <c r="BI92" t="str">
        <f>Kundreskontra!X38</f>
        <v/>
      </c>
      <c r="BM92" t="str">
        <f>Kundreskontra!P38</f>
        <v/>
      </c>
      <c r="BN92" t="str">
        <f>Kundreskontra!U38</f>
        <v/>
      </c>
      <c r="BR92" s="32"/>
    </row>
    <row r="93" spans="1:70" x14ac:dyDescent="0.25">
      <c r="A93" t="s">
        <v>272</v>
      </c>
      <c r="B93" t="str">
        <f>Kundreskontra!T39</f>
        <v/>
      </c>
      <c r="D93" t="str">
        <f>Kundreskontra!N39</f>
        <v/>
      </c>
      <c r="E93" t="str">
        <f>Kundreskontra!H39</f>
        <v/>
      </c>
      <c r="G93" t="str">
        <f>Kundreskontra!Q39</f>
        <v/>
      </c>
      <c r="H93" s="8" t="str">
        <f t="shared" si="0"/>
        <v/>
      </c>
      <c r="L93" t="str">
        <f>IF($E93="","",IF(Kundreskontra!$F39="ny","I","U"))</f>
        <v/>
      </c>
      <c r="N93" s="8" t="str">
        <f t="shared" si="1"/>
        <v/>
      </c>
      <c r="P93" t="str">
        <f>Kundreskontra!O39</f>
        <v/>
      </c>
      <c r="R93" t="str">
        <f>UPPER(Kundreskontra!M39)</f>
        <v/>
      </c>
      <c r="T93" t="str">
        <f>UPPER(Kundreskontra!Z39)</f>
        <v/>
      </c>
      <c r="X93" t="str">
        <f>Kundreskontra!W39</f>
        <v/>
      </c>
      <c r="AA93" s="8" t="str">
        <f t="shared" si="2"/>
        <v/>
      </c>
      <c r="AD93" s="8" t="str">
        <f t="shared" si="3"/>
        <v/>
      </c>
      <c r="AF93" t="str">
        <f>UPPER(Kundreskontra!Y39)</f>
        <v/>
      </c>
      <c r="AG93" t="str">
        <f t="shared" si="4"/>
        <v/>
      </c>
      <c r="AI93" t="str">
        <f>Kundreskontra!AA39</f>
        <v/>
      </c>
      <c r="AL93" t="str">
        <f>UPPER(Kundreskontra!AB39)</f>
        <v/>
      </c>
      <c r="AN93" t="str">
        <f>Kundreskontra!V39</f>
        <v/>
      </c>
      <c r="AS93" t="str">
        <f>Kundreskontra!S39</f>
        <v/>
      </c>
      <c r="AW93" t="str">
        <f>Kundreskontra!R39</f>
        <v/>
      </c>
      <c r="AX93" t="str">
        <f>UPPER(Kundreskontra!AD39)</f>
        <v/>
      </c>
      <c r="BI93" t="str">
        <f>Kundreskontra!X39</f>
        <v/>
      </c>
      <c r="BM93" t="str">
        <f>Kundreskontra!P39</f>
        <v/>
      </c>
      <c r="BN93" t="str">
        <f>Kundreskontra!U39</f>
        <v/>
      </c>
      <c r="BR93" s="32"/>
    </row>
    <row r="94" spans="1:70" x14ac:dyDescent="0.25">
      <c r="A94" t="s">
        <v>272</v>
      </c>
      <c r="B94" t="str">
        <f>Kundreskontra!T40</f>
        <v/>
      </c>
      <c r="D94" t="str">
        <f>Kundreskontra!N40</f>
        <v/>
      </c>
      <c r="E94" t="str">
        <f>Kundreskontra!H40</f>
        <v/>
      </c>
      <c r="G94" t="str">
        <f>Kundreskontra!Q40</f>
        <v/>
      </c>
      <c r="H94" s="8" t="str">
        <f t="shared" si="0"/>
        <v/>
      </c>
      <c r="L94" t="str">
        <f>IF($E94="","",IF(Kundreskontra!$F40="ny","I","U"))</f>
        <v/>
      </c>
      <c r="N94" s="8" t="str">
        <f t="shared" si="1"/>
        <v/>
      </c>
      <c r="P94" t="str">
        <f>Kundreskontra!O40</f>
        <v/>
      </c>
      <c r="R94" t="str">
        <f>UPPER(Kundreskontra!M40)</f>
        <v/>
      </c>
      <c r="T94" t="str">
        <f>UPPER(Kundreskontra!Z40)</f>
        <v/>
      </c>
      <c r="X94" t="str">
        <f>Kundreskontra!W40</f>
        <v/>
      </c>
      <c r="AA94" s="8" t="str">
        <f t="shared" si="2"/>
        <v/>
      </c>
      <c r="AD94" s="8" t="str">
        <f t="shared" si="3"/>
        <v/>
      </c>
      <c r="AF94" t="str">
        <f>UPPER(Kundreskontra!Y40)</f>
        <v/>
      </c>
      <c r="AG94" t="str">
        <f t="shared" si="4"/>
        <v/>
      </c>
      <c r="AI94" t="str">
        <f>Kundreskontra!AA40</f>
        <v/>
      </c>
      <c r="AL94" t="str">
        <f>UPPER(Kundreskontra!AB40)</f>
        <v/>
      </c>
      <c r="AN94" t="str">
        <f>Kundreskontra!V40</f>
        <v/>
      </c>
      <c r="AS94" t="str">
        <f>Kundreskontra!S40</f>
        <v/>
      </c>
      <c r="AW94" t="str">
        <f>Kundreskontra!R40</f>
        <v/>
      </c>
      <c r="AX94" t="str">
        <f>UPPER(Kundreskontra!AD40)</f>
        <v/>
      </c>
      <c r="BI94" t="str">
        <f>Kundreskontra!X40</f>
        <v/>
      </c>
      <c r="BM94" t="str">
        <f>Kundreskontra!P40</f>
        <v/>
      </c>
      <c r="BN94" t="str">
        <f>Kundreskontra!U40</f>
        <v/>
      </c>
      <c r="BR94" s="32"/>
    </row>
    <row r="95" spans="1:70" x14ac:dyDescent="0.25">
      <c r="A95" t="s">
        <v>272</v>
      </c>
      <c r="B95" t="str">
        <f>Kundreskontra!T41</f>
        <v/>
      </c>
      <c r="D95" t="str">
        <f>Kundreskontra!N41</f>
        <v/>
      </c>
      <c r="E95" t="str">
        <f>Kundreskontra!H41</f>
        <v/>
      </c>
      <c r="G95" t="str">
        <f>Kundreskontra!Q41</f>
        <v/>
      </c>
      <c r="H95" s="8" t="str">
        <f t="shared" si="0"/>
        <v/>
      </c>
      <c r="L95" t="str">
        <f>IF($E95="","",IF(Kundreskontra!$F41="ny","I","U"))</f>
        <v/>
      </c>
      <c r="N95" s="8" t="str">
        <f t="shared" si="1"/>
        <v/>
      </c>
      <c r="P95" t="str">
        <f>Kundreskontra!O41</f>
        <v/>
      </c>
      <c r="R95" t="str">
        <f>UPPER(Kundreskontra!M41)</f>
        <v/>
      </c>
      <c r="T95" t="str">
        <f>UPPER(Kundreskontra!Z41)</f>
        <v/>
      </c>
      <c r="X95" t="str">
        <f>Kundreskontra!W41</f>
        <v/>
      </c>
      <c r="AA95" s="8" t="str">
        <f t="shared" si="2"/>
        <v/>
      </c>
      <c r="AD95" s="8" t="str">
        <f t="shared" si="3"/>
        <v/>
      </c>
      <c r="AF95" t="str">
        <f>UPPER(Kundreskontra!Y41)</f>
        <v/>
      </c>
      <c r="AG95" t="str">
        <f t="shared" si="4"/>
        <v/>
      </c>
      <c r="AI95" t="str">
        <f>Kundreskontra!AA41</f>
        <v/>
      </c>
      <c r="AL95" t="str">
        <f>UPPER(Kundreskontra!AB41)</f>
        <v/>
      </c>
      <c r="AN95" t="str">
        <f>Kundreskontra!V41</f>
        <v/>
      </c>
      <c r="AS95" t="str">
        <f>Kundreskontra!S41</f>
        <v/>
      </c>
      <c r="AW95" t="str">
        <f>Kundreskontra!R41</f>
        <v/>
      </c>
      <c r="AX95" t="str">
        <f>UPPER(Kundreskontra!AD41)</f>
        <v/>
      </c>
      <c r="BI95" t="str">
        <f>Kundreskontra!X41</f>
        <v/>
      </c>
      <c r="BM95" t="str">
        <f>Kundreskontra!P41</f>
        <v/>
      </c>
      <c r="BN95" t="str">
        <f>Kundreskontra!U41</f>
        <v/>
      </c>
      <c r="BR95" s="32"/>
    </row>
    <row r="96" spans="1:70" x14ac:dyDescent="0.25">
      <c r="A96" t="s">
        <v>272</v>
      </c>
      <c r="B96" t="str">
        <f>Kundreskontra!T42</f>
        <v/>
      </c>
      <c r="D96" t="str">
        <f>Kundreskontra!N42</f>
        <v/>
      </c>
      <c r="E96" t="str">
        <f>Kundreskontra!H42</f>
        <v/>
      </c>
      <c r="G96" t="str">
        <f>Kundreskontra!Q42</f>
        <v/>
      </c>
      <c r="H96" s="8" t="str">
        <f t="shared" si="0"/>
        <v/>
      </c>
      <c r="L96" t="str">
        <f>IF($E96="","",IF(Kundreskontra!$F42="ny","I","U"))</f>
        <v/>
      </c>
      <c r="N96" s="8" t="str">
        <f t="shared" si="1"/>
        <v/>
      </c>
      <c r="P96" t="str">
        <f>Kundreskontra!O42</f>
        <v/>
      </c>
      <c r="R96" t="str">
        <f>UPPER(Kundreskontra!M42)</f>
        <v/>
      </c>
      <c r="T96" t="str">
        <f>UPPER(Kundreskontra!Z42)</f>
        <v/>
      </c>
      <c r="X96" t="str">
        <f>Kundreskontra!W42</f>
        <v/>
      </c>
      <c r="AA96" s="8" t="str">
        <f t="shared" si="2"/>
        <v/>
      </c>
      <c r="AD96" s="8" t="str">
        <f t="shared" si="3"/>
        <v/>
      </c>
      <c r="AF96" t="str">
        <f>UPPER(Kundreskontra!Y42)</f>
        <v/>
      </c>
      <c r="AG96" t="str">
        <f t="shared" si="4"/>
        <v/>
      </c>
      <c r="AI96" t="str">
        <f>Kundreskontra!AA42</f>
        <v/>
      </c>
      <c r="AL96" t="str">
        <f>UPPER(Kundreskontra!AB42)</f>
        <v/>
      </c>
      <c r="AN96" t="str">
        <f>Kundreskontra!V42</f>
        <v/>
      </c>
      <c r="AS96" t="str">
        <f>Kundreskontra!S42</f>
        <v/>
      </c>
      <c r="AW96" t="str">
        <f>Kundreskontra!R42</f>
        <v/>
      </c>
      <c r="AX96" t="str">
        <f>UPPER(Kundreskontra!AD42)</f>
        <v/>
      </c>
      <c r="BI96" t="str">
        <f>Kundreskontra!X42</f>
        <v/>
      </c>
      <c r="BM96" t="str">
        <f>Kundreskontra!P42</f>
        <v/>
      </c>
      <c r="BN96" t="str">
        <f>Kundreskontra!U42</f>
        <v/>
      </c>
      <c r="BR96" s="32"/>
    </row>
    <row r="97" spans="1:70" x14ac:dyDescent="0.25">
      <c r="A97" t="s">
        <v>272</v>
      </c>
      <c r="B97" t="str">
        <f>Kundreskontra!T43</f>
        <v/>
      </c>
      <c r="D97" t="str">
        <f>Kundreskontra!N43</f>
        <v/>
      </c>
      <c r="E97" t="str">
        <f>Kundreskontra!H43</f>
        <v/>
      </c>
      <c r="G97" t="str">
        <f>Kundreskontra!Q43</f>
        <v/>
      </c>
      <c r="H97" s="8" t="str">
        <f t="shared" si="0"/>
        <v/>
      </c>
      <c r="L97" t="str">
        <f>IF($E97="","",IF(Kundreskontra!$F43="ny","I","U"))</f>
        <v/>
      </c>
      <c r="N97" s="8" t="str">
        <f t="shared" si="1"/>
        <v/>
      </c>
      <c r="P97" t="str">
        <f>Kundreskontra!O43</f>
        <v/>
      </c>
      <c r="R97" t="str">
        <f>UPPER(Kundreskontra!M43)</f>
        <v/>
      </c>
      <c r="T97" t="str">
        <f>UPPER(Kundreskontra!Z43)</f>
        <v/>
      </c>
      <c r="X97" t="str">
        <f>Kundreskontra!W43</f>
        <v/>
      </c>
      <c r="AA97" s="8" t="str">
        <f t="shared" si="2"/>
        <v/>
      </c>
      <c r="AD97" s="8" t="str">
        <f t="shared" si="3"/>
        <v/>
      </c>
      <c r="AF97" t="str">
        <f>UPPER(Kundreskontra!Y43)</f>
        <v/>
      </c>
      <c r="AG97" t="str">
        <f t="shared" si="4"/>
        <v/>
      </c>
      <c r="AI97" t="str">
        <f>Kundreskontra!AA43</f>
        <v/>
      </c>
      <c r="AL97" t="str">
        <f>UPPER(Kundreskontra!AB43)</f>
        <v/>
      </c>
      <c r="AN97" t="str">
        <f>Kundreskontra!V43</f>
        <v/>
      </c>
      <c r="AS97" t="str">
        <f>Kundreskontra!S43</f>
        <v/>
      </c>
      <c r="AW97" t="str">
        <f>Kundreskontra!R43</f>
        <v/>
      </c>
      <c r="AX97" t="str">
        <f>UPPER(Kundreskontra!AD43)</f>
        <v/>
      </c>
      <c r="BI97" t="str">
        <f>Kundreskontra!X43</f>
        <v/>
      </c>
      <c r="BM97" t="str">
        <f>Kundreskontra!P43</f>
        <v/>
      </c>
      <c r="BN97" t="str">
        <f>Kundreskontra!U43</f>
        <v/>
      </c>
      <c r="BR97" s="32"/>
    </row>
    <row r="98" spans="1:70" x14ac:dyDescent="0.25">
      <c r="A98" t="s">
        <v>272</v>
      </c>
      <c r="B98" t="str">
        <f>Kundreskontra!T44</f>
        <v/>
      </c>
      <c r="D98" t="str">
        <f>Kundreskontra!N44</f>
        <v/>
      </c>
      <c r="E98" t="str">
        <f>Kundreskontra!H44</f>
        <v/>
      </c>
      <c r="G98" t="str">
        <f>Kundreskontra!Q44</f>
        <v/>
      </c>
      <c r="H98" s="8" t="str">
        <f t="shared" si="0"/>
        <v/>
      </c>
      <c r="L98" t="str">
        <f>IF($E98="","",IF(Kundreskontra!$F44="ny","I","U"))</f>
        <v/>
      </c>
      <c r="N98" s="8" t="str">
        <f t="shared" si="1"/>
        <v/>
      </c>
      <c r="P98" t="str">
        <f>Kundreskontra!O44</f>
        <v/>
      </c>
      <c r="R98" t="str">
        <f>UPPER(Kundreskontra!M44)</f>
        <v/>
      </c>
      <c r="T98" t="str">
        <f>UPPER(Kundreskontra!Z44)</f>
        <v/>
      </c>
      <c r="X98" t="str">
        <f>Kundreskontra!W44</f>
        <v/>
      </c>
      <c r="AA98" s="8" t="str">
        <f t="shared" si="2"/>
        <v/>
      </c>
      <c r="AD98" s="8" t="str">
        <f t="shared" si="3"/>
        <v/>
      </c>
      <c r="AF98" t="str">
        <f>UPPER(Kundreskontra!Y44)</f>
        <v/>
      </c>
      <c r="AG98" t="str">
        <f t="shared" si="4"/>
        <v/>
      </c>
      <c r="AI98" t="str">
        <f>Kundreskontra!AA44</f>
        <v/>
      </c>
      <c r="AL98" t="str">
        <f>UPPER(Kundreskontra!AB44)</f>
        <v/>
      </c>
      <c r="AN98" t="str">
        <f>Kundreskontra!V44</f>
        <v/>
      </c>
      <c r="AS98" t="str">
        <f>Kundreskontra!S44</f>
        <v/>
      </c>
      <c r="AW98" t="str">
        <f>Kundreskontra!R44</f>
        <v/>
      </c>
      <c r="AX98" t="str">
        <f>UPPER(Kundreskontra!AD44)</f>
        <v/>
      </c>
      <c r="BI98" t="str">
        <f>Kundreskontra!X44</f>
        <v/>
      </c>
      <c r="BM98" t="str">
        <f>Kundreskontra!P44</f>
        <v/>
      </c>
      <c r="BN98" t="str">
        <f>Kundreskontra!U44</f>
        <v/>
      </c>
      <c r="BR98" s="32"/>
    </row>
    <row r="99" spans="1:70" x14ac:dyDescent="0.25">
      <c r="A99" t="s">
        <v>272</v>
      </c>
      <c r="B99" t="str">
        <f>Kundreskontra!T45</f>
        <v/>
      </c>
      <c r="D99" t="str">
        <f>Kundreskontra!N45</f>
        <v/>
      </c>
      <c r="E99" t="str">
        <f>Kundreskontra!H45</f>
        <v/>
      </c>
      <c r="G99" t="str">
        <f>Kundreskontra!Q45</f>
        <v/>
      </c>
      <c r="H99" s="8" t="str">
        <f t="shared" si="0"/>
        <v/>
      </c>
      <c r="L99" t="str">
        <f>IF($E99="","",IF(Kundreskontra!$F45="ny","I","U"))</f>
        <v/>
      </c>
      <c r="N99" s="8" t="str">
        <f t="shared" si="1"/>
        <v/>
      </c>
      <c r="P99" t="str">
        <f>Kundreskontra!O45</f>
        <v/>
      </c>
      <c r="R99" t="str">
        <f>UPPER(Kundreskontra!M45)</f>
        <v/>
      </c>
      <c r="T99" t="str">
        <f>UPPER(Kundreskontra!Z45)</f>
        <v/>
      </c>
      <c r="X99" t="str">
        <f>Kundreskontra!W45</f>
        <v/>
      </c>
      <c r="AA99" s="8" t="str">
        <f t="shared" si="2"/>
        <v/>
      </c>
      <c r="AD99" s="8" t="str">
        <f t="shared" si="3"/>
        <v/>
      </c>
      <c r="AF99" t="str">
        <f>UPPER(Kundreskontra!Y45)</f>
        <v/>
      </c>
      <c r="AG99" t="str">
        <f t="shared" si="4"/>
        <v/>
      </c>
      <c r="AI99" t="str">
        <f>Kundreskontra!AA45</f>
        <v/>
      </c>
      <c r="AL99" t="str">
        <f>UPPER(Kundreskontra!AB45)</f>
        <v/>
      </c>
      <c r="AN99" t="str">
        <f>Kundreskontra!V45</f>
        <v/>
      </c>
      <c r="AS99" t="str">
        <f>Kundreskontra!S45</f>
        <v/>
      </c>
      <c r="AW99" t="str">
        <f>Kundreskontra!R45</f>
        <v/>
      </c>
      <c r="AX99" t="str">
        <f>UPPER(Kundreskontra!AD45)</f>
        <v/>
      </c>
      <c r="BI99" t="str">
        <f>Kundreskontra!X45</f>
        <v/>
      </c>
      <c r="BM99" t="str">
        <f>Kundreskontra!P45</f>
        <v/>
      </c>
      <c r="BN99" t="str">
        <f>Kundreskontra!U45</f>
        <v/>
      </c>
      <c r="BR99" s="32"/>
    </row>
    <row r="100" spans="1:70" x14ac:dyDescent="0.25">
      <c r="A100" t="s">
        <v>272</v>
      </c>
      <c r="B100" t="str">
        <f>Kundreskontra!T46</f>
        <v/>
      </c>
      <c r="D100" t="str">
        <f>Kundreskontra!N46</f>
        <v/>
      </c>
      <c r="E100" t="str">
        <f>Kundreskontra!H46</f>
        <v/>
      </c>
      <c r="G100" t="str">
        <f>Kundreskontra!Q46</f>
        <v/>
      </c>
      <c r="H100" s="8" t="str">
        <f t="shared" si="0"/>
        <v/>
      </c>
      <c r="L100" t="str">
        <f>IF($E100="","",IF(Kundreskontra!$F46="ny","I","U"))</f>
        <v/>
      </c>
      <c r="N100" s="8" t="str">
        <f t="shared" si="1"/>
        <v/>
      </c>
      <c r="P100" t="str">
        <f>Kundreskontra!O46</f>
        <v/>
      </c>
      <c r="R100" t="str">
        <f>UPPER(Kundreskontra!M46)</f>
        <v/>
      </c>
      <c r="T100" t="str">
        <f>UPPER(Kundreskontra!Z46)</f>
        <v/>
      </c>
      <c r="X100" t="str">
        <f>Kundreskontra!W46</f>
        <v/>
      </c>
      <c r="AA100" s="8" t="str">
        <f t="shared" si="2"/>
        <v/>
      </c>
      <c r="AD100" s="8" t="str">
        <f t="shared" si="3"/>
        <v/>
      </c>
      <c r="AF100" t="str">
        <f>UPPER(Kundreskontra!Y46)</f>
        <v/>
      </c>
      <c r="AG100" t="str">
        <f t="shared" si="4"/>
        <v/>
      </c>
      <c r="AI100" t="str">
        <f>Kundreskontra!AA46</f>
        <v/>
      </c>
      <c r="AL100" t="str">
        <f>UPPER(Kundreskontra!AB46)</f>
        <v/>
      </c>
      <c r="AN100" t="str">
        <f>Kundreskontra!V46</f>
        <v/>
      </c>
      <c r="AS100" t="str">
        <f>Kundreskontra!S46</f>
        <v/>
      </c>
      <c r="AW100" t="str">
        <f>Kundreskontra!R46</f>
        <v/>
      </c>
      <c r="AX100" t="str">
        <f>UPPER(Kundreskontra!AD46)</f>
        <v/>
      </c>
      <c r="BI100" t="str">
        <f>Kundreskontra!X46</f>
        <v/>
      </c>
      <c r="BM100" t="str">
        <f>Kundreskontra!P46</f>
        <v/>
      </c>
      <c r="BN100" t="str">
        <f>Kundreskontra!U46</f>
        <v/>
      </c>
      <c r="BR100" s="32"/>
    </row>
    <row r="101" spans="1:70" x14ac:dyDescent="0.25">
      <c r="A101" t="s">
        <v>272</v>
      </c>
      <c r="B101" t="str">
        <f>Kundreskontra!T47</f>
        <v/>
      </c>
      <c r="D101" t="str">
        <f>Kundreskontra!N47</f>
        <v/>
      </c>
      <c r="E101" t="str">
        <f>Kundreskontra!H47</f>
        <v/>
      </c>
      <c r="G101" t="str">
        <f>Kundreskontra!Q47</f>
        <v/>
      </c>
      <c r="H101" s="8" t="str">
        <f t="shared" si="0"/>
        <v/>
      </c>
      <c r="L101" t="str">
        <f>IF($E101="","",IF(Kundreskontra!$F47="ny","I","U"))</f>
        <v/>
      </c>
      <c r="N101" s="8" t="str">
        <f t="shared" si="1"/>
        <v/>
      </c>
      <c r="P101" t="str">
        <f>Kundreskontra!O47</f>
        <v/>
      </c>
      <c r="R101" t="str">
        <f>UPPER(Kundreskontra!M47)</f>
        <v/>
      </c>
      <c r="T101" t="str">
        <f>UPPER(Kundreskontra!Z47)</f>
        <v/>
      </c>
      <c r="X101" t="str">
        <f>Kundreskontra!W47</f>
        <v/>
      </c>
      <c r="AA101" s="8" t="str">
        <f t="shared" si="2"/>
        <v/>
      </c>
      <c r="AD101" s="8" t="str">
        <f t="shared" si="3"/>
        <v/>
      </c>
      <c r="AF101" t="str">
        <f>UPPER(Kundreskontra!Y47)</f>
        <v/>
      </c>
      <c r="AG101" t="str">
        <f t="shared" si="4"/>
        <v/>
      </c>
      <c r="AI101" t="str">
        <f>Kundreskontra!AA47</f>
        <v/>
      </c>
      <c r="AL101" t="str">
        <f>UPPER(Kundreskontra!AB47)</f>
        <v/>
      </c>
      <c r="AN101" t="str">
        <f>Kundreskontra!V47</f>
        <v/>
      </c>
      <c r="AS101" t="str">
        <f>Kundreskontra!S47</f>
        <v/>
      </c>
      <c r="AW101" t="str">
        <f>Kundreskontra!R47</f>
        <v/>
      </c>
      <c r="AX101" t="str">
        <f>UPPER(Kundreskontra!AD47)</f>
        <v/>
      </c>
      <c r="BI101" t="str">
        <f>Kundreskontra!X47</f>
        <v/>
      </c>
      <c r="BM101" t="str">
        <f>Kundreskontra!P47</f>
        <v/>
      </c>
      <c r="BN101" t="str">
        <f>Kundreskontra!U47</f>
        <v/>
      </c>
      <c r="BR101" s="32"/>
    </row>
    <row r="102" spans="1:70" x14ac:dyDescent="0.25">
      <c r="A102" t="s">
        <v>272</v>
      </c>
      <c r="B102" t="str">
        <f>Kundreskontra!T48</f>
        <v/>
      </c>
      <c r="D102" t="str">
        <f>Kundreskontra!N48</f>
        <v/>
      </c>
      <c r="E102" t="str">
        <f>Kundreskontra!H48</f>
        <v/>
      </c>
      <c r="G102" t="str">
        <f>Kundreskontra!Q48</f>
        <v/>
      </c>
      <c r="H102" s="8" t="str">
        <f t="shared" si="0"/>
        <v/>
      </c>
      <c r="L102" t="str">
        <f>IF($E102="","",IF(Kundreskontra!$F48="ny","I","U"))</f>
        <v/>
      </c>
      <c r="N102" s="8" t="str">
        <f t="shared" si="1"/>
        <v/>
      </c>
      <c r="P102" t="str">
        <f>Kundreskontra!O48</f>
        <v/>
      </c>
      <c r="R102" t="str">
        <f>UPPER(Kundreskontra!M48)</f>
        <v/>
      </c>
      <c r="T102" t="str">
        <f>UPPER(Kundreskontra!Z48)</f>
        <v/>
      </c>
      <c r="X102" t="str">
        <f>Kundreskontra!W48</f>
        <v/>
      </c>
      <c r="AA102" s="8" t="str">
        <f t="shared" si="2"/>
        <v/>
      </c>
      <c r="AD102" s="8" t="str">
        <f t="shared" si="3"/>
        <v/>
      </c>
      <c r="AF102" t="str">
        <f>UPPER(Kundreskontra!Y48)</f>
        <v/>
      </c>
      <c r="AG102" t="str">
        <f t="shared" si="4"/>
        <v/>
      </c>
      <c r="AI102" t="str">
        <f>Kundreskontra!AA48</f>
        <v/>
      </c>
      <c r="AL102" t="str">
        <f>UPPER(Kundreskontra!AB48)</f>
        <v/>
      </c>
      <c r="AN102" t="str">
        <f>Kundreskontra!V48</f>
        <v/>
      </c>
      <c r="AS102" t="str">
        <f>Kundreskontra!S48</f>
        <v/>
      </c>
      <c r="AW102" t="str">
        <f>Kundreskontra!R48</f>
        <v/>
      </c>
      <c r="AX102" t="str">
        <f>UPPER(Kundreskontra!AD48)</f>
        <v/>
      </c>
      <c r="BI102" t="str">
        <f>Kundreskontra!X48</f>
        <v/>
      </c>
      <c r="BM102" t="str">
        <f>Kundreskontra!P48</f>
        <v/>
      </c>
      <c r="BN102" t="str">
        <f>Kundreskontra!U48</f>
        <v/>
      </c>
      <c r="BR102" s="32"/>
    </row>
    <row r="103" spans="1:70" x14ac:dyDescent="0.25">
      <c r="A103" t="s">
        <v>272</v>
      </c>
      <c r="B103" t="str">
        <f>Kundreskontra!T49</f>
        <v/>
      </c>
      <c r="D103" t="str">
        <f>Kundreskontra!N49</f>
        <v/>
      </c>
      <c r="E103" t="str">
        <f>Kundreskontra!H49</f>
        <v/>
      </c>
      <c r="G103" t="str">
        <f>Kundreskontra!Q49</f>
        <v/>
      </c>
      <c r="H103" s="8" t="str">
        <f t="shared" si="0"/>
        <v/>
      </c>
      <c r="L103" t="str">
        <f>IF($E103="","",IF(Kundreskontra!$F49="ny","I","U"))</f>
        <v/>
      </c>
      <c r="N103" s="8" t="str">
        <f t="shared" si="1"/>
        <v/>
      </c>
      <c r="P103" t="str">
        <f>Kundreskontra!O49</f>
        <v/>
      </c>
      <c r="R103" t="str">
        <f>UPPER(Kundreskontra!M49)</f>
        <v/>
      </c>
      <c r="T103" t="str">
        <f>UPPER(Kundreskontra!Z49)</f>
        <v/>
      </c>
      <c r="X103" t="str">
        <f>Kundreskontra!W49</f>
        <v/>
      </c>
      <c r="AA103" s="8" t="str">
        <f t="shared" si="2"/>
        <v/>
      </c>
      <c r="AD103" s="8" t="str">
        <f t="shared" si="3"/>
        <v/>
      </c>
      <c r="AF103" t="str">
        <f>UPPER(Kundreskontra!Y49)</f>
        <v/>
      </c>
      <c r="AG103" t="str">
        <f t="shared" si="4"/>
        <v/>
      </c>
      <c r="AI103" t="str">
        <f>Kundreskontra!AA49</f>
        <v/>
      </c>
      <c r="AL103" t="str">
        <f>UPPER(Kundreskontra!AB49)</f>
        <v/>
      </c>
      <c r="AN103" t="str">
        <f>Kundreskontra!V49</f>
        <v/>
      </c>
      <c r="AS103" t="str">
        <f>Kundreskontra!S49</f>
        <v/>
      </c>
      <c r="AW103" t="str">
        <f>Kundreskontra!R49</f>
        <v/>
      </c>
      <c r="AX103" t="str">
        <f>UPPER(Kundreskontra!AD49)</f>
        <v/>
      </c>
      <c r="BI103" t="str">
        <f>Kundreskontra!X49</f>
        <v/>
      </c>
      <c r="BM103" t="str">
        <f>Kundreskontra!P49</f>
        <v/>
      </c>
      <c r="BN103" t="str">
        <f>Kundreskontra!U49</f>
        <v/>
      </c>
      <c r="BR103" s="32"/>
    </row>
    <row r="104" spans="1:70" x14ac:dyDescent="0.25">
      <c r="A104" t="s">
        <v>272</v>
      </c>
      <c r="B104" t="str">
        <f>Kundreskontra!T50</f>
        <v/>
      </c>
      <c r="D104" t="str">
        <f>Kundreskontra!N50</f>
        <v/>
      </c>
      <c r="E104" t="str">
        <f>Kundreskontra!H50</f>
        <v/>
      </c>
      <c r="G104" t="str">
        <f>Kundreskontra!Q50</f>
        <v/>
      </c>
      <c r="H104" s="8" t="str">
        <f t="shared" si="0"/>
        <v/>
      </c>
      <c r="L104" t="str">
        <f>IF($E104="","",IF(Kundreskontra!$F50="ny","I","U"))</f>
        <v/>
      </c>
      <c r="N104" s="8" t="str">
        <f t="shared" si="1"/>
        <v/>
      </c>
      <c r="P104" t="str">
        <f>Kundreskontra!O50</f>
        <v/>
      </c>
      <c r="R104" t="str">
        <f>UPPER(Kundreskontra!M50)</f>
        <v/>
      </c>
      <c r="T104" t="str">
        <f>UPPER(Kundreskontra!Z50)</f>
        <v/>
      </c>
      <c r="X104" t="str">
        <f>Kundreskontra!W50</f>
        <v/>
      </c>
      <c r="AA104" s="8" t="str">
        <f t="shared" si="2"/>
        <v/>
      </c>
      <c r="AD104" s="8" t="str">
        <f t="shared" si="3"/>
        <v/>
      </c>
      <c r="AF104" t="str">
        <f>UPPER(Kundreskontra!Y50)</f>
        <v/>
      </c>
      <c r="AG104" t="str">
        <f t="shared" si="4"/>
        <v/>
      </c>
      <c r="AI104" t="str">
        <f>Kundreskontra!AA50</f>
        <v/>
      </c>
      <c r="AL104" t="str">
        <f>UPPER(Kundreskontra!AB50)</f>
        <v/>
      </c>
      <c r="AN104" t="str">
        <f>Kundreskontra!V50</f>
        <v/>
      </c>
      <c r="AS104" t="str">
        <f>Kundreskontra!S50</f>
        <v/>
      </c>
      <c r="AW104" t="str">
        <f>Kundreskontra!R50</f>
        <v/>
      </c>
      <c r="AX104" t="str">
        <f>UPPER(Kundreskontra!AD50)</f>
        <v/>
      </c>
      <c r="BI104" t="str">
        <f>Kundreskontra!X50</f>
        <v/>
      </c>
      <c r="BM104" t="str">
        <f>Kundreskontra!P50</f>
        <v/>
      </c>
      <c r="BN104" t="str">
        <f>Kundreskontra!U50</f>
        <v/>
      </c>
      <c r="BR104" s="32"/>
    </row>
    <row r="105" spans="1:70" x14ac:dyDescent="0.25">
      <c r="A105" t="s">
        <v>272</v>
      </c>
      <c r="B105" t="str">
        <f>Kundreskontra!T51</f>
        <v/>
      </c>
      <c r="D105" t="str">
        <f>Kundreskontra!N51</f>
        <v/>
      </c>
      <c r="E105" t="str">
        <f>Kundreskontra!H51</f>
        <v/>
      </c>
      <c r="G105" t="str">
        <f>Kundreskontra!Q51</f>
        <v/>
      </c>
      <c r="H105" s="8" t="str">
        <f t="shared" si="0"/>
        <v/>
      </c>
      <c r="L105" t="str">
        <f>IF($E105="","",IF(Kundreskontra!$F51="ny","I","U"))</f>
        <v/>
      </c>
      <c r="N105" s="8" t="str">
        <f t="shared" si="1"/>
        <v/>
      </c>
      <c r="P105" t="str">
        <f>Kundreskontra!O51</f>
        <v/>
      </c>
      <c r="R105" t="str">
        <f>UPPER(Kundreskontra!M51)</f>
        <v/>
      </c>
      <c r="T105" t="str">
        <f>UPPER(Kundreskontra!Z51)</f>
        <v/>
      </c>
      <c r="X105" t="str">
        <f>Kundreskontra!W51</f>
        <v/>
      </c>
      <c r="AA105" s="8" t="str">
        <f t="shared" si="2"/>
        <v/>
      </c>
      <c r="AD105" s="8" t="str">
        <f t="shared" si="3"/>
        <v/>
      </c>
      <c r="AF105" t="str">
        <f>UPPER(Kundreskontra!Y51)</f>
        <v/>
      </c>
      <c r="AG105" t="str">
        <f t="shared" si="4"/>
        <v/>
      </c>
      <c r="AI105" t="str">
        <f>Kundreskontra!AA51</f>
        <v/>
      </c>
      <c r="AL105" t="str">
        <f>UPPER(Kundreskontra!AB51)</f>
        <v/>
      </c>
      <c r="AN105" t="str">
        <f>Kundreskontra!V51</f>
        <v/>
      </c>
      <c r="AS105" t="str">
        <f>Kundreskontra!S51</f>
        <v/>
      </c>
      <c r="AW105" t="str">
        <f>Kundreskontra!R51</f>
        <v/>
      </c>
      <c r="AX105" t="str">
        <f>UPPER(Kundreskontra!AD51)</f>
        <v/>
      </c>
      <c r="BI105" t="str">
        <f>Kundreskontra!X51</f>
        <v/>
      </c>
      <c r="BM105" t="str">
        <f>Kundreskontra!P51</f>
        <v/>
      </c>
      <c r="BN105" t="str">
        <f>Kundreskontra!U51</f>
        <v/>
      </c>
      <c r="BR105" s="32"/>
    </row>
    <row r="106" spans="1:70" x14ac:dyDescent="0.25">
      <c r="A106" s="17" t="s">
        <v>272</v>
      </c>
      <c r="B106" s="17" t="str">
        <f>Kundreskontra!T52</f>
        <v/>
      </c>
      <c r="C106" s="17"/>
      <c r="D106" s="17" t="str">
        <f>Kundreskontra!N52</f>
        <v/>
      </c>
      <c r="E106" s="17" t="str">
        <f>Kundreskontra!H52</f>
        <v/>
      </c>
      <c r="F106" s="17"/>
      <c r="G106" s="17" t="str">
        <f>Kundreskontra!Q52</f>
        <v/>
      </c>
      <c r="H106" s="34" t="str">
        <f t="shared" si="0"/>
        <v/>
      </c>
      <c r="I106" s="17"/>
      <c r="J106" s="17"/>
      <c r="K106" s="17"/>
      <c r="L106" s="17" t="str">
        <f>IF($E106="","",IF(Kundreskontra!$F52="ny","I","U"))</f>
        <v/>
      </c>
      <c r="M106" s="17"/>
      <c r="N106" s="34" t="str">
        <f t="shared" si="1"/>
        <v/>
      </c>
      <c r="O106" s="17"/>
      <c r="P106" s="17" t="str">
        <f>Kundreskontra!O52</f>
        <v/>
      </c>
      <c r="Q106" s="17"/>
      <c r="R106" s="17" t="str">
        <f>UPPER(Kundreskontra!M52)</f>
        <v/>
      </c>
      <c r="S106" s="17"/>
      <c r="T106" s="17" t="str">
        <f>UPPER(Kundreskontra!Z52)</f>
        <v/>
      </c>
      <c r="U106" s="17"/>
      <c r="V106" s="17"/>
      <c r="W106" s="17"/>
      <c r="X106" s="17" t="str">
        <f>Kundreskontra!W52</f>
        <v/>
      </c>
      <c r="Y106" s="17"/>
      <c r="Z106" s="17"/>
      <c r="AA106" s="34" t="str">
        <f t="shared" si="2"/>
        <v/>
      </c>
      <c r="AB106" s="17"/>
      <c r="AC106" s="17"/>
      <c r="AD106" s="34" t="str">
        <f t="shared" si="3"/>
        <v/>
      </c>
      <c r="AE106" s="17"/>
      <c r="AF106" s="17" t="str">
        <f>UPPER(Kundreskontra!Y52)</f>
        <v/>
      </c>
      <c r="AG106" s="17" t="str">
        <f t="shared" si="4"/>
        <v/>
      </c>
      <c r="AH106" s="17"/>
      <c r="AI106" s="17" t="str">
        <f>Kundreskontra!AA52</f>
        <v/>
      </c>
      <c r="AJ106" s="17"/>
      <c r="AK106" s="17"/>
      <c r="AL106" s="17" t="str">
        <f>UPPER(Kundreskontra!AB52)</f>
        <v/>
      </c>
      <c r="AM106" s="17"/>
      <c r="AN106" s="17" t="str">
        <f>Kundreskontra!V52</f>
        <v/>
      </c>
      <c r="AO106" s="17"/>
      <c r="AP106" s="17"/>
      <c r="AQ106" s="17"/>
      <c r="AR106" s="17"/>
      <c r="AS106" s="17" t="str">
        <f>Kundreskontra!S52</f>
        <v/>
      </c>
      <c r="AT106" s="17"/>
      <c r="AU106" s="17"/>
      <c r="AV106" s="17"/>
      <c r="AW106" s="17" t="str">
        <f>Kundreskontra!R52</f>
        <v/>
      </c>
      <c r="AX106" s="17" t="str">
        <f>UPPER(Kundreskontra!AD52)</f>
        <v/>
      </c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 t="str">
        <f>Kundreskontra!X52</f>
        <v/>
      </c>
      <c r="BJ106" s="17"/>
      <c r="BK106" s="17"/>
      <c r="BL106" s="17"/>
      <c r="BM106" s="17" t="str">
        <f>Kundreskontra!P52</f>
        <v/>
      </c>
      <c r="BN106" s="17" t="str">
        <f>Kundreskontra!U52</f>
        <v/>
      </c>
      <c r="BO106" s="17"/>
      <c r="BP106" s="17"/>
      <c r="BQ106" s="35"/>
      <c r="BR106" s="32"/>
    </row>
    <row r="107" spans="1:70" x14ac:dyDescent="0.25">
      <c r="A107" t="s">
        <v>273</v>
      </c>
      <c r="AT107" t="s">
        <v>274</v>
      </c>
      <c r="BR107" s="32"/>
    </row>
    <row r="108" spans="1:70" x14ac:dyDescent="0.25">
      <c r="A108" t="s">
        <v>272</v>
      </c>
      <c r="E108" s="20" t="str">
        <f>IF(AND(Kundreskontra!F18="NY",NOT(AU108="")),Kundreskontra!H18,"")</f>
        <v/>
      </c>
      <c r="H108" s="8" t="str">
        <f>IF($E108="","",H$70)</f>
        <v/>
      </c>
      <c r="L108" s="8" t="str">
        <f>IF($E108="","",L$70)</f>
        <v/>
      </c>
      <c r="N108" s="8" t="str">
        <f>IF($E108="","",N$70)</f>
        <v/>
      </c>
      <c r="AT108" s="8" t="str">
        <f>IF($E108="","",AT$107)</f>
        <v/>
      </c>
      <c r="AU108" t="str">
        <f>Kundreskontra!AE18</f>
        <v/>
      </c>
      <c r="BR108" s="32"/>
    </row>
    <row r="109" spans="1:70" x14ac:dyDescent="0.25">
      <c r="A109" t="s">
        <v>272</v>
      </c>
      <c r="E109" s="20" t="str">
        <f>IF(AND(Kundreskontra!F19="NY",NOT(AU109="")),Kundreskontra!H19,"")</f>
        <v/>
      </c>
      <c r="H109" s="8" t="str">
        <f t="shared" ref="H109:H142" si="5">IF($E109="","",H$70)</f>
        <v/>
      </c>
      <c r="L109" s="8" t="str">
        <f t="shared" ref="L109:L142" si="6">IF($E109="","",L$70)</f>
        <v/>
      </c>
      <c r="N109" s="8" t="str">
        <f t="shared" ref="N109:N142" si="7">IF($E109="","",N$70)</f>
        <v/>
      </c>
      <c r="AT109" s="8" t="str">
        <f t="shared" ref="AT109:AT142" si="8">IF($E109="","",AT$107)</f>
        <v/>
      </c>
      <c r="AU109" t="str">
        <f>Kundreskontra!AE19</f>
        <v/>
      </c>
      <c r="BR109" s="32"/>
    </row>
    <row r="110" spans="1:70" x14ac:dyDescent="0.25">
      <c r="A110" t="s">
        <v>272</v>
      </c>
      <c r="E110" s="20" t="str">
        <f>IF(AND(Kundreskontra!F20="NY",NOT(AU110="")),Kundreskontra!H20,"")</f>
        <v/>
      </c>
      <c r="H110" s="8" t="str">
        <f t="shared" si="5"/>
        <v/>
      </c>
      <c r="L110" s="8" t="str">
        <f t="shared" si="6"/>
        <v/>
      </c>
      <c r="N110" s="8" t="str">
        <f t="shared" si="7"/>
        <v/>
      </c>
      <c r="AT110" s="8" t="str">
        <f t="shared" si="8"/>
        <v/>
      </c>
      <c r="AU110" t="str">
        <f>Kundreskontra!AE20</f>
        <v/>
      </c>
      <c r="BR110" s="32"/>
    </row>
    <row r="111" spans="1:70" x14ac:dyDescent="0.25">
      <c r="A111" t="s">
        <v>272</v>
      </c>
      <c r="E111" s="20" t="str">
        <f>IF(AND(Kundreskontra!F21="NY",NOT(AU111="")),Kundreskontra!H21,"")</f>
        <v/>
      </c>
      <c r="H111" s="8" t="str">
        <f t="shared" si="5"/>
        <v/>
      </c>
      <c r="L111" s="8" t="str">
        <f t="shared" si="6"/>
        <v/>
      </c>
      <c r="N111" s="8" t="str">
        <f t="shared" si="7"/>
        <v/>
      </c>
      <c r="AT111" s="8" t="str">
        <f t="shared" si="8"/>
        <v/>
      </c>
      <c r="AU111" t="str">
        <f>Kundreskontra!AE21</f>
        <v/>
      </c>
      <c r="BR111" s="32"/>
    </row>
    <row r="112" spans="1:70" x14ac:dyDescent="0.25">
      <c r="A112" t="s">
        <v>272</v>
      </c>
      <c r="E112" s="20" t="str">
        <f>IF(AND(Kundreskontra!F22="NY",NOT(AU112="")),Kundreskontra!H22,"")</f>
        <v/>
      </c>
      <c r="H112" s="8" t="str">
        <f t="shared" si="5"/>
        <v/>
      </c>
      <c r="L112" s="8" t="str">
        <f t="shared" si="6"/>
        <v/>
      </c>
      <c r="N112" s="8" t="str">
        <f t="shared" si="7"/>
        <v/>
      </c>
      <c r="AT112" s="8" t="str">
        <f t="shared" si="8"/>
        <v/>
      </c>
      <c r="AU112" t="str">
        <f>Kundreskontra!AE22</f>
        <v/>
      </c>
      <c r="BR112" s="32"/>
    </row>
    <row r="113" spans="1:70" x14ac:dyDescent="0.25">
      <c r="A113" t="s">
        <v>272</v>
      </c>
      <c r="E113" s="20" t="str">
        <f>IF(AND(Kundreskontra!F23="NY",NOT(AU113="")),Kundreskontra!H23,"")</f>
        <v/>
      </c>
      <c r="H113" s="8" t="str">
        <f t="shared" si="5"/>
        <v/>
      </c>
      <c r="L113" s="8" t="str">
        <f t="shared" si="6"/>
        <v/>
      </c>
      <c r="N113" s="8" t="str">
        <f t="shared" si="7"/>
        <v/>
      </c>
      <c r="AT113" s="8" t="str">
        <f t="shared" si="8"/>
        <v/>
      </c>
      <c r="AU113" t="str">
        <f>Kundreskontra!AE23</f>
        <v/>
      </c>
      <c r="BR113" s="32"/>
    </row>
    <row r="114" spans="1:70" x14ac:dyDescent="0.25">
      <c r="A114" t="s">
        <v>272</v>
      </c>
      <c r="E114" s="20" t="str">
        <f>IF(AND(Kundreskontra!F24="NY",NOT(AU114="")),Kundreskontra!H24,"")</f>
        <v/>
      </c>
      <c r="H114" s="8" t="str">
        <f t="shared" si="5"/>
        <v/>
      </c>
      <c r="L114" s="8" t="str">
        <f t="shared" si="6"/>
        <v/>
      </c>
      <c r="N114" s="8" t="str">
        <f t="shared" si="7"/>
        <v/>
      </c>
      <c r="AT114" s="8" t="str">
        <f t="shared" si="8"/>
        <v/>
      </c>
      <c r="AU114" t="str">
        <f>Kundreskontra!AE24</f>
        <v/>
      </c>
      <c r="BR114" s="32"/>
    </row>
    <row r="115" spans="1:70" x14ac:dyDescent="0.25">
      <c r="A115" t="s">
        <v>272</v>
      </c>
      <c r="E115" s="20" t="str">
        <f>IF(AND(Kundreskontra!F25="NY",NOT(AU115="")),Kundreskontra!H25,"")</f>
        <v/>
      </c>
      <c r="H115" s="8" t="str">
        <f t="shared" si="5"/>
        <v/>
      </c>
      <c r="L115" s="8" t="str">
        <f t="shared" si="6"/>
        <v/>
      </c>
      <c r="N115" s="8" t="str">
        <f t="shared" si="7"/>
        <v/>
      </c>
      <c r="AT115" s="8" t="str">
        <f t="shared" si="8"/>
        <v/>
      </c>
      <c r="AU115" t="str">
        <f>Kundreskontra!AE25</f>
        <v/>
      </c>
      <c r="BR115" s="32"/>
    </row>
    <row r="116" spans="1:70" x14ac:dyDescent="0.25">
      <c r="A116" t="s">
        <v>272</v>
      </c>
      <c r="E116" s="20" t="str">
        <f>IF(AND(Kundreskontra!F26="NY",NOT(AU116="")),Kundreskontra!H26,"")</f>
        <v/>
      </c>
      <c r="H116" s="8" t="str">
        <f t="shared" si="5"/>
        <v/>
      </c>
      <c r="L116" s="8" t="str">
        <f t="shared" si="6"/>
        <v/>
      </c>
      <c r="N116" s="8" t="str">
        <f t="shared" si="7"/>
        <v/>
      </c>
      <c r="AT116" s="8" t="str">
        <f t="shared" si="8"/>
        <v/>
      </c>
      <c r="AU116" t="str">
        <f>Kundreskontra!AE26</f>
        <v/>
      </c>
      <c r="BR116" s="32"/>
    </row>
    <row r="117" spans="1:70" x14ac:dyDescent="0.25">
      <c r="A117" t="s">
        <v>272</v>
      </c>
      <c r="E117" s="20" t="str">
        <f>IF(AND(Kundreskontra!F27="NY",NOT(AU117="")),Kundreskontra!H27,"")</f>
        <v/>
      </c>
      <c r="H117" s="8" t="str">
        <f t="shared" si="5"/>
        <v/>
      </c>
      <c r="L117" s="8" t="str">
        <f t="shared" si="6"/>
        <v/>
      </c>
      <c r="N117" s="8" t="str">
        <f t="shared" si="7"/>
        <v/>
      </c>
      <c r="AT117" s="8" t="str">
        <f t="shared" si="8"/>
        <v/>
      </c>
      <c r="AU117" t="str">
        <f>Kundreskontra!AE27</f>
        <v/>
      </c>
      <c r="BR117" s="32"/>
    </row>
    <row r="118" spans="1:70" x14ac:dyDescent="0.25">
      <c r="A118" t="s">
        <v>272</v>
      </c>
      <c r="E118" s="20" t="str">
        <f>IF(AND(Kundreskontra!F28="NY",NOT(AU118="")),Kundreskontra!H28,"")</f>
        <v/>
      </c>
      <c r="H118" s="8" t="str">
        <f t="shared" si="5"/>
        <v/>
      </c>
      <c r="L118" s="8" t="str">
        <f t="shared" si="6"/>
        <v/>
      </c>
      <c r="N118" s="8" t="str">
        <f t="shared" si="7"/>
        <v/>
      </c>
      <c r="AT118" s="8" t="str">
        <f t="shared" si="8"/>
        <v/>
      </c>
      <c r="AU118" t="str">
        <f>Kundreskontra!AE28</f>
        <v/>
      </c>
      <c r="BR118" s="32"/>
    </row>
    <row r="119" spans="1:70" x14ac:dyDescent="0.25">
      <c r="A119" t="s">
        <v>272</v>
      </c>
      <c r="E119" s="20" t="str">
        <f>IF(AND(Kundreskontra!F29="NY",NOT(AU119="")),Kundreskontra!H29,"")</f>
        <v/>
      </c>
      <c r="H119" s="8" t="str">
        <f t="shared" si="5"/>
        <v/>
      </c>
      <c r="L119" s="8" t="str">
        <f t="shared" si="6"/>
        <v/>
      </c>
      <c r="N119" s="8" t="str">
        <f t="shared" si="7"/>
        <v/>
      </c>
      <c r="AT119" s="8" t="str">
        <f t="shared" si="8"/>
        <v/>
      </c>
      <c r="AU119" t="str">
        <f>Kundreskontra!AE29</f>
        <v/>
      </c>
      <c r="BR119" s="32"/>
    </row>
    <row r="120" spans="1:70" x14ac:dyDescent="0.25">
      <c r="A120" t="s">
        <v>272</v>
      </c>
      <c r="E120" s="20" t="str">
        <f>IF(AND(Kundreskontra!F30="NY",NOT(AU120="")),Kundreskontra!H30,"")</f>
        <v/>
      </c>
      <c r="H120" s="8" t="str">
        <f t="shared" si="5"/>
        <v/>
      </c>
      <c r="L120" s="8" t="str">
        <f t="shared" si="6"/>
        <v/>
      </c>
      <c r="N120" s="8" t="str">
        <f t="shared" si="7"/>
        <v/>
      </c>
      <c r="AT120" s="8" t="str">
        <f t="shared" si="8"/>
        <v/>
      </c>
      <c r="AU120" t="str">
        <f>Kundreskontra!AE30</f>
        <v/>
      </c>
      <c r="BR120" s="32"/>
    </row>
    <row r="121" spans="1:70" x14ac:dyDescent="0.25">
      <c r="A121" t="s">
        <v>272</v>
      </c>
      <c r="E121" s="20" t="str">
        <f>IF(AND(Kundreskontra!F31="NY",NOT(AU121="")),Kundreskontra!H31,"")</f>
        <v/>
      </c>
      <c r="H121" s="8" t="str">
        <f t="shared" si="5"/>
        <v/>
      </c>
      <c r="L121" s="8" t="str">
        <f t="shared" si="6"/>
        <v/>
      </c>
      <c r="N121" s="8" t="str">
        <f t="shared" si="7"/>
        <v/>
      </c>
      <c r="AT121" s="8" t="str">
        <f t="shared" si="8"/>
        <v/>
      </c>
      <c r="AU121" t="str">
        <f>Kundreskontra!AE31</f>
        <v/>
      </c>
      <c r="BR121" s="32"/>
    </row>
    <row r="122" spans="1:70" x14ac:dyDescent="0.25">
      <c r="A122" t="s">
        <v>272</v>
      </c>
      <c r="E122" s="20" t="str">
        <f>IF(AND(Kundreskontra!F32="NY",NOT(AU122="")),Kundreskontra!H32,"")</f>
        <v/>
      </c>
      <c r="H122" s="8" t="str">
        <f t="shared" si="5"/>
        <v/>
      </c>
      <c r="L122" s="8" t="str">
        <f t="shared" si="6"/>
        <v/>
      </c>
      <c r="N122" s="8" t="str">
        <f t="shared" si="7"/>
        <v/>
      </c>
      <c r="AT122" s="8" t="str">
        <f t="shared" si="8"/>
        <v/>
      </c>
      <c r="AU122" t="str">
        <f>Kundreskontra!AE32</f>
        <v/>
      </c>
      <c r="BR122" s="32"/>
    </row>
    <row r="123" spans="1:70" x14ac:dyDescent="0.25">
      <c r="A123" t="s">
        <v>272</v>
      </c>
      <c r="E123" s="20" t="str">
        <f>IF(AND(Kundreskontra!F33="NY",NOT(AU123="")),Kundreskontra!H33,"")</f>
        <v/>
      </c>
      <c r="H123" s="8" t="str">
        <f t="shared" si="5"/>
        <v/>
      </c>
      <c r="L123" s="8" t="str">
        <f t="shared" si="6"/>
        <v/>
      </c>
      <c r="N123" s="8" t="str">
        <f t="shared" si="7"/>
        <v/>
      </c>
      <c r="AT123" s="8" t="str">
        <f t="shared" si="8"/>
        <v/>
      </c>
      <c r="AU123" t="str">
        <f>Kundreskontra!AE33</f>
        <v/>
      </c>
      <c r="BR123" s="32"/>
    </row>
    <row r="124" spans="1:70" x14ac:dyDescent="0.25">
      <c r="A124" t="s">
        <v>272</v>
      </c>
      <c r="E124" s="20" t="str">
        <f>IF(AND(Kundreskontra!F34="NY",NOT(AU124="")),Kundreskontra!H34,"")</f>
        <v/>
      </c>
      <c r="H124" s="8" t="str">
        <f t="shared" si="5"/>
        <v/>
      </c>
      <c r="L124" s="8" t="str">
        <f t="shared" si="6"/>
        <v/>
      </c>
      <c r="N124" s="8" t="str">
        <f t="shared" si="7"/>
        <v/>
      </c>
      <c r="AT124" s="8" t="str">
        <f t="shared" si="8"/>
        <v/>
      </c>
      <c r="AU124" t="str">
        <f>Kundreskontra!AE34</f>
        <v/>
      </c>
      <c r="BR124" s="32"/>
    </row>
    <row r="125" spans="1:70" x14ac:dyDescent="0.25">
      <c r="A125" t="s">
        <v>272</v>
      </c>
      <c r="E125" s="20" t="str">
        <f>IF(AND(Kundreskontra!F35="NY",NOT(AU125="")),Kundreskontra!H35,"")</f>
        <v/>
      </c>
      <c r="H125" s="8" t="str">
        <f t="shared" si="5"/>
        <v/>
      </c>
      <c r="L125" s="8" t="str">
        <f t="shared" si="6"/>
        <v/>
      </c>
      <c r="N125" s="8" t="str">
        <f t="shared" si="7"/>
        <v/>
      </c>
      <c r="AT125" s="8" t="str">
        <f t="shared" si="8"/>
        <v/>
      </c>
      <c r="AU125" t="str">
        <f>Kundreskontra!AE35</f>
        <v/>
      </c>
      <c r="BR125" s="32"/>
    </row>
    <row r="126" spans="1:70" x14ac:dyDescent="0.25">
      <c r="A126" t="s">
        <v>272</v>
      </c>
      <c r="E126" s="20" t="str">
        <f>IF(AND(Kundreskontra!F36="NY",NOT(AU126="")),Kundreskontra!H36,"")</f>
        <v/>
      </c>
      <c r="H126" s="8" t="str">
        <f t="shared" si="5"/>
        <v/>
      </c>
      <c r="L126" s="8" t="str">
        <f t="shared" si="6"/>
        <v/>
      </c>
      <c r="N126" s="8" t="str">
        <f t="shared" si="7"/>
        <v/>
      </c>
      <c r="AT126" s="8" t="str">
        <f t="shared" si="8"/>
        <v/>
      </c>
      <c r="AU126" t="str">
        <f>Kundreskontra!AE36</f>
        <v/>
      </c>
      <c r="BR126" s="32"/>
    </row>
    <row r="127" spans="1:70" x14ac:dyDescent="0.25">
      <c r="A127" t="s">
        <v>272</v>
      </c>
      <c r="E127" s="20" t="str">
        <f>IF(AND(Kundreskontra!F37="NY",NOT(AU127="")),Kundreskontra!H37,"")</f>
        <v/>
      </c>
      <c r="H127" s="8" t="str">
        <f t="shared" si="5"/>
        <v/>
      </c>
      <c r="L127" s="8" t="str">
        <f t="shared" si="6"/>
        <v/>
      </c>
      <c r="N127" s="8" t="str">
        <f t="shared" si="7"/>
        <v/>
      </c>
      <c r="AT127" s="8" t="str">
        <f t="shared" si="8"/>
        <v/>
      </c>
      <c r="AU127" t="str">
        <f>Kundreskontra!AE37</f>
        <v/>
      </c>
      <c r="BR127" s="32"/>
    </row>
    <row r="128" spans="1:70" x14ac:dyDescent="0.25">
      <c r="A128" t="s">
        <v>272</v>
      </c>
      <c r="E128" s="20" t="str">
        <f>IF(AND(Kundreskontra!F38="NY",NOT(AU128="")),Kundreskontra!H38,"")</f>
        <v/>
      </c>
      <c r="H128" s="8" t="str">
        <f t="shared" si="5"/>
        <v/>
      </c>
      <c r="L128" s="8" t="str">
        <f t="shared" si="6"/>
        <v/>
      </c>
      <c r="N128" s="8" t="str">
        <f t="shared" si="7"/>
        <v/>
      </c>
      <c r="AT128" s="8" t="str">
        <f t="shared" si="8"/>
        <v/>
      </c>
      <c r="AU128" t="str">
        <f>Kundreskontra!AE38</f>
        <v/>
      </c>
      <c r="BR128" s="32"/>
    </row>
    <row r="129" spans="1:70" x14ac:dyDescent="0.25">
      <c r="A129" t="s">
        <v>272</v>
      </c>
      <c r="E129" s="20" t="str">
        <f>IF(AND(Kundreskontra!F39="NY",NOT(AU129="")),Kundreskontra!H39,"")</f>
        <v/>
      </c>
      <c r="H129" s="8" t="str">
        <f t="shared" si="5"/>
        <v/>
      </c>
      <c r="L129" s="8" t="str">
        <f t="shared" si="6"/>
        <v/>
      </c>
      <c r="N129" s="8" t="str">
        <f t="shared" si="7"/>
        <v/>
      </c>
      <c r="AT129" s="8" t="str">
        <f t="shared" si="8"/>
        <v/>
      </c>
      <c r="AU129" t="str">
        <f>Kundreskontra!AE39</f>
        <v/>
      </c>
      <c r="BR129" s="32"/>
    </row>
    <row r="130" spans="1:70" x14ac:dyDescent="0.25">
      <c r="A130" t="s">
        <v>272</v>
      </c>
      <c r="E130" s="20" t="str">
        <f>IF(AND(Kundreskontra!F40="NY",NOT(AU130="")),Kundreskontra!H40,"")</f>
        <v/>
      </c>
      <c r="H130" s="8" t="str">
        <f t="shared" si="5"/>
        <v/>
      </c>
      <c r="L130" s="8" t="str">
        <f t="shared" si="6"/>
        <v/>
      </c>
      <c r="N130" s="8" t="str">
        <f t="shared" si="7"/>
        <v/>
      </c>
      <c r="AT130" s="8" t="str">
        <f t="shared" si="8"/>
        <v/>
      </c>
      <c r="AU130" t="str">
        <f>Kundreskontra!AE40</f>
        <v/>
      </c>
      <c r="BR130" s="32"/>
    </row>
    <row r="131" spans="1:70" x14ac:dyDescent="0.25">
      <c r="A131" t="s">
        <v>272</v>
      </c>
      <c r="E131" s="20" t="str">
        <f>IF(AND(Kundreskontra!F41="NY",NOT(AU131="")),Kundreskontra!H41,"")</f>
        <v/>
      </c>
      <c r="H131" s="8" t="str">
        <f t="shared" si="5"/>
        <v/>
      </c>
      <c r="L131" s="8" t="str">
        <f t="shared" si="6"/>
        <v/>
      </c>
      <c r="N131" s="8" t="str">
        <f t="shared" si="7"/>
        <v/>
      </c>
      <c r="AT131" s="8" t="str">
        <f t="shared" si="8"/>
        <v/>
      </c>
      <c r="AU131" t="str">
        <f>Kundreskontra!AE41</f>
        <v/>
      </c>
      <c r="BR131" s="32"/>
    </row>
    <row r="132" spans="1:70" x14ac:dyDescent="0.25">
      <c r="A132" t="s">
        <v>272</v>
      </c>
      <c r="E132" s="20" t="str">
        <f>IF(AND(Kundreskontra!F42="NY",NOT(AU132="")),Kundreskontra!H42,"")</f>
        <v/>
      </c>
      <c r="H132" s="8" t="str">
        <f t="shared" si="5"/>
        <v/>
      </c>
      <c r="L132" s="8" t="str">
        <f t="shared" si="6"/>
        <v/>
      </c>
      <c r="N132" s="8" t="str">
        <f t="shared" si="7"/>
        <v/>
      </c>
      <c r="AT132" s="8" t="str">
        <f t="shared" si="8"/>
        <v/>
      </c>
      <c r="AU132" t="str">
        <f>Kundreskontra!AE42</f>
        <v/>
      </c>
      <c r="BR132" s="32"/>
    </row>
    <row r="133" spans="1:70" x14ac:dyDescent="0.25">
      <c r="A133" t="s">
        <v>272</v>
      </c>
      <c r="E133" s="20" t="str">
        <f>IF(AND(Kundreskontra!F43="NY",NOT(AU133="")),Kundreskontra!H43,"")</f>
        <v/>
      </c>
      <c r="H133" s="8" t="str">
        <f t="shared" si="5"/>
        <v/>
      </c>
      <c r="L133" s="8" t="str">
        <f t="shared" si="6"/>
        <v/>
      </c>
      <c r="N133" s="8" t="str">
        <f t="shared" si="7"/>
        <v/>
      </c>
      <c r="AT133" s="8" t="str">
        <f t="shared" si="8"/>
        <v/>
      </c>
      <c r="AU133" t="str">
        <f>Kundreskontra!AE43</f>
        <v/>
      </c>
      <c r="BR133" s="32"/>
    </row>
    <row r="134" spans="1:70" x14ac:dyDescent="0.25">
      <c r="A134" t="s">
        <v>272</v>
      </c>
      <c r="E134" s="20" t="str">
        <f>IF(AND(Kundreskontra!F44="NY",NOT(AU134="")),Kundreskontra!H44,"")</f>
        <v/>
      </c>
      <c r="H134" s="8" t="str">
        <f t="shared" si="5"/>
        <v/>
      </c>
      <c r="L134" s="8" t="str">
        <f t="shared" si="6"/>
        <v/>
      </c>
      <c r="N134" s="8" t="str">
        <f t="shared" si="7"/>
        <v/>
      </c>
      <c r="AT134" s="8" t="str">
        <f t="shared" si="8"/>
        <v/>
      </c>
      <c r="AU134" t="str">
        <f>Kundreskontra!AE44</f>
        <v/>
      </c>
      <c r="BR134" s="32"/>
    </row>
    <row r="135" spans="1:70" x14ac:dyDescent="0.25">
      <c r="A135" t="s">
        <v>272</v>
      </c>
      <c r="E135" s="20" t="str">
        <f>IF(AND(Kundreskontra!F45="NY",NOT(AU135="")),Kundreskontra!H45,"")</f>
        <v/>
      </c>
      <c r="H135" s="8" t="str">
        <f t="shared" si="5"/>
        <v/>
      </c>
      <c r="L135" s="8" t="str">
        <f t="shared" si="6"/>
        <v/>
      </c>
      <c r="N135" s="8" t="str">
        <f t="shared" si="7"/>
        <v/>
      </c>
      <c r="AT135" s="8" t="str">
        <f t="shared" si="8"/>
        <v/>
      </c>
      <c r="AU135" t="str">
        <f>Kundreskontra!AE45</f>
        <v/>
      </c>
      <c r="BR135" s="32"/>
    </row>
    <row r="136" spans="1:70" x14ac:dyDescent="0.25">
      <c r="A136" t="s">
        <v>272</v>
      </c>
      <c r="E136" s="20" t="str">
        <f>IF(AND(Kundreskontra!F46="NY",NOT(AU136="")),Kundreskontra!H46,"")</f>
        <v/>
      </c>
      <c r="H136" s="8" t="str">
        <f t="shared" si="5"/>
        <v/>
      </c>
      <c r="L136" s="8" t="str">
        <f t="shared" si="6"/>
        <v/>
      </c>
      <c r="N136" s="8" t="str">
        <f t="shared" si="7"/>
        <v/>
      </c>
      <c r="AT136" s="8" t="str">
        <f t="shared" si="8"/>
        <v/>
      </c>
      <c r="AU136" t="str">
        <f>Kundreskontra!AE46</f>
        <v/>
      </c>
      <c r="BR136" s="32"/>
    </row>
    <row r="137" spans="1:70" x14ac:dyDescent="0.25">
      <c r="A137" t="s">
        <v>272</v>
      </c>
      <c r="E137" s="20" t="str">
        <f>IF(AND(Kundreskontra!F47="NY",NOT(AU137="")),Kundreskontra!H47,"")</f>
        <v/>
      </c>
      <c r="H137" s="8" t="str">
        <f t="shared" si="5"/>
        <v/>
      </c>
      <c r="L137" s="8" t="str">
        <f t="shared" si="6"/>
        <v/>
      </c>
      <c r="N137" s="8" t="str">
        <f t="shared" si="7"/>
        <v/>
      </c>
      <c r="AT137" s="8" t="str">
        <f t="shared" si="8"/>
        <v/>
      </c>
      <c r="AU137" t="str">
        <f>Kundreskontra!AE47</f>
        <v/>
      </c>
      <c r="BR137" s="32"/>
    </row>
    <row r="138" spans="1:70" x14ac:dyDescent="0.25">
      <c r="A138" t="s">
        <v>272</v>
      </c>
      <c r="E138" s="20" t="str">
        <f>IF(AND(Kundreskontra!F48="NY",NOT(AU138="")),Kundreskontra!H48,"")</f>
        <v/>
      </c>
      <c r="H138" s="8" t="str">
        <f t="shared" si="5"/>
        <v/>
      </c>
      <c r="L138" s="8" t="str">
        <f t="shared" si="6"/>
        <v/>
      </c>
      <c r="N138" s="8" t="str">
        <f t="shared" si="7"/>
        <v/>
      </c>
      <c r="AT138" s="8" t="str">
        <f t="shared" si="8"/>
        <v/>
      </c>
      <c r="AU138" t="str">
        <f>Kundreskontra!AE48</f>
        <v/>
      </c>
      <c r="BR138" s="32"/>
    </row>
    <row r="139" spans="1:70" x14ac:dyDescent="0.25">
      <c r="A139" t="s">
        <v>272</v>
      </c>
      <c r="E139" s="20" t="str">
        <f>IF(AND(Kundreskontra!F49="NY",NOT(AU139="")),Kundreskontra!H49,"")</f>
        <v/>
      </c>
      <c r="H139" s="8" t="str">
        <f t="shared" si="5"/>
        <v/>
      </c>
      <c r="L139" s="8" t="str">
        <f t="shared" si="6"/>
        <v/>
      </c>
      <c r="N139" s="8" t="str">
        <f t="shared" si="7"/>
        <v/>
      </c>
      <c r="AT139" s="8" t="str">
        <f t="shared" si="8"/>
        <v/>
      </c>
      <c r="AU139" t="str">
        <f>Kundreskontra!AE49</f>
        <v/>
      </c>
      <c r="BR139" s="32"/>
    </row>
    <row r="140" spans="1:70" x14ac:dyDescent="0.25">
      <c r="A140" t="s">
        <v>272</v>
      </c>
      <c r="E140" s="20" t="str">
        <f>IF(AND(Kundreskontra!F50="NY",NOT(AU140="")),Kundreskontra!H50,"")</f>
        <v/>
      </c>
      <c r="H140" s="8" t="str">
        <f t="shared" si="5"/>
        <v/>
      </c>
      <c r="L140" s="8" t="str">
        <f t="shared" si="6"/>
        <v/>
      </c>
      <c r="N140" s="8" t="str">
        <f t="shared" si="7"/>
        <v/>
      </c>
      <c r="AT140" s="8" t="str">
        <f t="shared" si="8"/>
        <v/>
      </c>
      <c r="AU140" t="str">
        <f>Kundreskontra!AE50</f>
        <v/>
      </c>
      <c r="BR140" s="32"/>
    </row>
    <row r="141" spans="1:70" x14ac:dyDescent="0.25">
      <c r="A141" t="s">
        <v>272</v>
      </c>
      <c r="E141" s="20" t="str">
        <f>IF(AND(Kundreskontra!F51="NY",NOT(AU141="")),Kundreskontra!H51,"")</f>
        <v/>
      </c>
      <c r="H141" s="8" t="str">
        <f t="shared" si="5"/>
        <v/>
      </c>
      <c r="L141" s="8" t="str">
        <f t="shared" si="6"/>
        <v/>
      </c>
      <c r="N141" s="8" t="str">
        <f t="shared" si="7"/>
        <v/>
      </c>
      <c r="AT141" s="8" t="str">
        <f t="shared" si="8"/>
        <v/>
      </c>
      <c r="AU141" t="str">
        <f>Kundreskontra!AE51</f>
        <v/>
      </c>
      <c r="BR141" s="32"/>
    </row>
    <row r="142" spans="1:70" x14ac:dyDescent="0.25">
      <c r="A142" s="17" t="s">
        <v>272</v>
      </c>
      <c r="B142" s="17"/>
      <c r="C142" s="17"/>
      <c r="D142" s="17"/>
      <c r="E142" s="33" t="str">
        <f>IF(AND(Kundreskontra!F52="NY",NOT(AU142="")),Kundreskontra!H52,"")</f>
        <v/>
      </c>
      <c r="F142" s="17"/>
      <c r="G142" s="17"/>
      <c r="H142" s="34" t="str">
        <f t="shared" si="5"/>
        <v/>
      </c>
      <c r="I142" s="17"/>
      <c r="J142" s="17"/>
      <c r="K142" s="17"/>
      <c r="L142" s="34" t="str">
        <f t="shared" si="6"/>
        <v/>
      </c>
      <c r="M142" s="17"/>
      <c r="N142" s="34" t="str">
        <f t="shared" si="7"/>
        <v/>
      </c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34" t="str">
        <f t="shared" si="8"/>
        <v/>
      </c>
      <c r="AU142" s="17" t="str">
        <f>Kundreskontra!AE52</f>
        <v/>
      </c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35"/>
      <c r="BR142" s="32"/>
    </row>
    <row r="143" spans="1:70" x14ac:dyDescent="0.25">
      <c r="A143" t="s">
        <v>275</v>
      </c>
      <c r="AT143" t="s">
        <v>276</v>
      </c>
      <c r="BR143" s="32"/>
    </row>
    <row r="144" spans="1:70" x14ac:dyDescent="0.25">
      <c r="A144" t="s">
        <v>272</v>
      </c>
      <c r="E144" s="20" t="str">
        <f>IF(AND(Kundreskontra!F18="NY",NOT(AU144="")),Kundreskontra!H18,"")</f>
        <v/>
      </c>
      <c r="H144" s="8" t="str">
        <f>IF($E144="","",H$70)</f>
        <v/>
      </c>
      <c r="L144" s="8" t="str">
        <f>IF($E144="","",L$70)</f>
        <v/>
      </c>
      <c r="N144" s="8" t="str">
        <f>IF($E144="","",N$70)</f>
        <v/>
      </c>
      <c r="AT144" s="8" t="str">
        <f t="shared" ref="AT144:AT178" si="9">IF($E144="","",AT$143)</f>
        <v/>
      </c>
      <c r="AU144" t="str">
        <f>Kundreskontra!AF18</f>
        <v/>
      </c>
      <c r="BR144" s="32"/>
    </row>
    <row r="145" spans="1:70" x14ac:dyDescent="0.25">
      <c r="A145" t="s">
        <v>272</v>
      </c>
      <c r="E145" s="20" t="str">
        <f>IF(AND(Kundreskontra!F19="NY",NOT(AU145="")),Kundreskontra!H19,"")</f>
        <v/>
      </c>
      <c r="H145" s="8" t="str">
        <f t="shared" ref="H145:H178" si="10">IF($E145="","",H$70)</f>
        <v/>
      </c>
      <c r="L145" s="8" t="str">
        <f t="shared" ref="L145:L178" si="11">IF($E145="","",L$70)</f>
        <v/>
      </c>
      <c r="N145" s="8" t="str">
        <f t="shared" ref="N145:N178" si="12">IF($E145="","",N$70)</f>
        <v/>
      </c>
      <c r="AT145" s="8" t="str">
        <f t="shared" si="9"/>
        <v/>
      </c>
      <c r="AU145" t="str">
        <f>Kundreskontra!AF19</f>
        <v/>
      </c>
      <c r="BR145" s="32"/>
    </row>
    <row r="146" spans="1:70" x14ac:dyDescent="0.25">
      <c r="A146" t="s">
        <v>272</v>
      </c>
      <c r="E146" s="20" t="str">
        <f>IF(AND(Kundreskontra!F20="NY",NOT(AU146="")),Kundreskontra!H20,"")</f>
        <v/>
      </c>
      <c r="H146" s="8" t="str">
        <f t="shared" si="10"/>
        <v/>
      </c>
      <c r="L146" s="8" t="str">
        <f t="shared" si="11"/>
        <v/>
      </c>
      <c r="N146" s="8" t="str">
        <f t="shared" si="12"/>
        <v/>
      </c>
      <c r="AT146" s="8" t="str">
        <f t="shared" si="9"/>
        <v/>
      </c>
      <c r="AU146" t="str">
        <f>Kundreskontra!AF20</f>
        <v/>
      </c>
      <c r="BR146" s="32"/>
    </row>
    <row r="147" spans="1:70" x14ac:dyDescent="0.25">
      <c r="A147" t="s">
        <v>272</v>
      </c>
      <c r="E147" s="20" t="str">
        <f>IF(AND(Kundreskontra!F21="NY",NOT(AU147="")),Kundreskontra!H21,"")</f>
        <v/>
      </c>
      <c r="H147" s="8" t="str">
        <f t="shared" si="10"/>
        <v/>
      </c>
      <c r="L147" s="8" t="str">
        <f t="shared" si="11"/>
        <v/>
      </c>
      <c r="N147" s="8" t="str">
        <f t="shared" si="12"/>
        <v/>
      </c>
      <c r="AT147" s="8" t="str">
        <f t="shared" si="9"/>
        <v/>
      </c>
      <c r="AU147" t="str">
        <f>Kundreskontra!AF21</f>
        <v/>
      </c>
      <c r="BR147" s="32"/>
    </row>
    <row r="148" spans="1:70" x14ac:dyDescent="0.25">
      <c r="A148" t="s">
        <v>272</v>
      </c>
      <c r="E148" s="20" t="str">
        <f>IF(AND(Kundreskontra!F22="NY",NOT(AU148="")),Kundreskontra!H22,"")</f>
        <v/>
      </c>
      <c r="H148" s="8" t="str">
        <f t="shared" si="10"/>
        <v/>
      </c>
      <c r="L148" s="8" t="str">
        <f t="shared" si="11"/>
        <v/>
      </c>
      <c r="N148" s="8" t="str">
        <f t="shared" si="12"/>
        <v/>
      </c>
      <c r="AT148" s="8" t="str">
        <f t="shared" si="9"/>
        <v/>
      </c>
      <c r="AU148" t="str">
        <f>Kundreskontra!AF22</f>
        <v/>
      </c>
      <c r="BR148" s="32"/>
    </row>
    <row r="149" spans="1:70" x14ac:dyDescent="0.25">
      <c r="A149" t="s">
        <v>272</v>
      </c>
      <c r="E149" s="20" t="str">
        <f>IF(AND(Kundreskontra!F23="NY",NOT(AU149="")),Kundreskontra!H23,"")</f>
        <v/>
      </c>
      <c r="H149" s="8" t="str">
        <f t="shared" si="10"/>
        <v/>
      </c>
      <c r="L149" s="8" t="str">
        <f t="shared" si="11"/>
        <v/>
      </c>
      <c r="N149" s="8" t="str">
        <f t="shared" si="12"/>
        <v/>
      </c>
      <c r="AT149" s="8" t="str">
        <f t="shared" si="9"/>
        <v/>
      </c>
      <c r="AU149" t="str">
        <f>Kundreskontra!AF23</f>
        <v/>
      </c>
      <c r="BR149" s="32"/>
    </row>
    <row r="150" spans="1:70" x14ac:dyDescent="0.25">
      <c r="A150" t="s">
        <v>272</v>
      </c>
      <c r="E150" s="20" t="str">
        <f>IF(AND(Kundreskontra!F24="NY",NOT(AU150="")),Kundreskontra!H24,"")</f>
        <v/>
      </c>
      <c r="H150" s="8" t="str">
        <f t="shared" si="10"/>
        <v/>
      </c>
      <c r="L150" s="8" t="str">
        <f t="shared" si="11"/>
        <v/>
      </c>
      <c r="N150" s="8" t="str">
        <f t="shared" si="12"/>
        <v/>
      </c>
      <c r="AT150" s="8" t="str">
        <f t="shared" si="9"/>
        <v/>
      </c>
      <c r="AU150" t="str">
        <f>Kundreskontra!AF24</f>
        <v/>
      </c>
      <c r="BR150" s="32"/>
    </row>
    <row r="151" spans="1:70" x14ac:dyDescent="0.25">
      <c r="A151" t="s">
        <v>272</v>
      </c>
      <c r="E151" s="20" t="str">
        <f>IF(AND(Kundreskontra!F25="NY",NOT(AU151="")),Kundreskontra!H25,"")</f>
        <v/>
      </c>
      <c r="H151" s="8" t="str">
        <f t="shared" si="10"/>
        <v/>
      </c>
      <c r="L151" s="8" t="str">
        <f t="shared" si="11"/>
        <v/>
      </c>
      <c r="N151" s="8" t="str">
        <f t="shared" si="12"/>
        <v/>
      </c>
      <c r="AT151" s="8" t="str">
        <f t="shared" si="9"/>
        <v/>
      </c>
      <c r="AU151" t="str">
        <f>Kundreskontra!AF25</f>
        <v/>
      </c>
      <c r="BR151" s="32"/>
    </row>
    <row r="152" spans="1:70" x14ac:dyDescent="0.25">
      <c r="A152" t="s">
        <v>272</v>
      </c>
      <c r="E152" s="20" t="str">
        <f>IF(AND(Kundreskontra!F26="NY",NOT(AU152="")),Kundreskontra!H26,"")</f>
        <v/>
      </c>
      <c r="H152" s="8" t="str">
        <f t="shared" si="10"/>
        <v/>
      </c>
      <c r="L152" s="8" t="str">
        <f t="shared" si="11"/>
        <v/>
      </c>
      <c r="N152" s="8" t="str">
        <f t="shared" si="12"/>
        <v/>
      </c>
      <c r="AT152" s="8" t="str">
        <f t="shared" si="9"/>
        <v/>
      </c>
      <c r="AU152" t="str">
        <f>Kundreskontra!AF26</f>
        <v/>
      </c>
      <c r="BR152" s="32"/>
    </row>
    <row r="153" spans="1:70" x14ac:dyDescent="0.25">
      <c r="A153" t="s">
        <v>272</v>
      </c>
      <c r="E153" s="20" t="str">
        <f>IF(AND(Kundreskontra!F27="NY",NOT(AU153="")),Kundreskontra!H27,"")</f>
        <v/>
      </c>
      <c r="H153" s="8" t="str">
        <f t="shared" si="10"/>
        <v/>
      </c>
      <c r="L153" s="8" t="str">
        <f t="shared" si="11"/>
        <v/>
      </c>
      <c r="N153" s="8" t="str">
        <f t="shared" si="12"/>
        <v/>
      </c>
      <c r="AT153" s="8" t="str">
        <f t="shared" si="9"/>
        <v/>
      </c>
      <c r="AU153" t="str">
        <f>Kundreskontra!AF27</f>
        <v/>
      </c>
      <c r="BR153" s="32"/>
    </row>
    <row r="154" spans="1:70" x14ac:dyDescent="0.25">
      <c r="A154" t="s">
        <v>272</v>
      </c>
      <c r="E154" s="20" t="str">
        <f>IF(AND(Kundreskontra!F28="NY",NOT(AU154="")),Kundreskontra!H28,"")</f>
        <v/>
      </c>
      <c r="H154" s="8" t="str">
        <f t="shared" si="10"/>
        <v/>
      </c>
      <c r="L154" s="8" t="str">
        <f t="shared" si="11"/>
        <v/>
      </c>
      <c r="N154" s="8" t="str">
        <f t="shared" si="12"/>
        <v/>
      </c>
      <c r="AT154" s="8" t="str">
        <f t="shared" si="9"/>
        <v/>
      </c>
      <c r="AU154" t="str">
        <f>Kundreskontra!AF28</f>
        <v/>
      </c>
      <c r="BR154" s="32"/>
    </row>
    <row r="155" spans="1:70" x14ac:dyDescent="0.25">
      <c r="A155" t="s">
        <v>272</v>
      </c>
      <c r="E155" s="20" t="str">
        <f>IF(AND(Kundreskontra!F29="NY",NOT(AU155="")),Kundreskontra!H29,"")</f>
        <v/>
      </c>
      <c r="H155" s="8" t="str">
        <f t="shared" si="10"/>
        <v/>
      </c>
      <c r="L155" s="8" t="str">
        <f t="shared" si="11"/>
        <v/>
      </c>
      <c r="N155" s="8" t="str">
        <f t="shared" si="12"/>
        <v/>
      </c>
      <c r="AT155" s="8" t="str">
        <f t="shared" si="9"/>
        <v/>
      </c>
      <c r="AU155" t="str">
        <f>Kundreskontra!AF29</f>
        <v/>
      </c>
      <c r="BR155" s="32"/>
    </row>
    <row r="156" spans="1:70" x14ac:dyDescent="0.25">
      <c r="A156" t="s">
        <v>272</v>
      </c>
      <c r="E156" s="20" t="str">
        <f>IF(AND(Kundreskontra!F30="NY",NOT(AU156="")),Kundreskontra!H30,"")</f>
        <v/>
      </c>
      <c r="H156" s="8" t="str">
        <f t="shared" si="10"/>
        <v/>
      </c>
      <c r="L156" s="8" t="str">
        <f t="shared" si="11"/>
        <v/>
      </c>
      <c r="N156" s="8" t="str">
        <f t="shared" si="12"/>
        <v/>
      </c>
      <c r="AT156" s="8" t="str">
        <f t="shared" si="9"/>
        <v/>
      </c>
      <c r="AU156" t="str">
        <f>Kundreskontra!AF30</f>
        <v/>
      </c>
      <c r="BR156" s="32"/>
    </row>
    <row r="157" spans="1:70" x14ac:dyDescent="0.25">
      <c r="A157" t="s">
        <v>272</v>
      </c>
      <c r="E157" s="20" t="str">
        <f>IF(AND(Kundreskontra!F31="NY",NOT(AU157="")),Kundreskontra!H31,"")</f>
        <v/>
      </c>
      <c r="H157" s="8" t="str">
        <f t="shared" si="10"/>
        <v/>
      </c>
      <c r="L157" s="8" t="str">
        <f t="shared" si="11"/>
        <v/>
      </c>
      <c r="N157" s="8" t="str">
        <f t="shared" si="12"/>
        <v/>
      </c>
      <c r="AT157" s="8" t="str">
        <f t="shared" si="9"/>
        <v/>
      </c>
      <c r="AU157" t="str">
        <f>Kundreskontra!AF31</f>
        <v/>
      </c>
      <c r="BR157" s="32"/>
    </row>
    <row r="158" spans="1:70" x14ac:dyDescent="0.25">
      <c r="A158" t="s">
        <v>272</v>
      </c>
      <c r="E158" s="20" t="str">
        <f>IF(AND(Kundreskontra!F32="NY",NOT(AU158="")),Kundreskontra!H32,"")</f>
        <v/>
      </c>
      <c r="H158" s="8" t="str">
        <f t="shared" si="10"/>
        <v/>
      </c>
      <c r="L158" s="8" t="str">
        <f t="shared" si="11"/>
        <v/>
      </c>
      <c r="N158" s="8" t="str">
        <f t="shared" si="12"/>
        <v/>
      </c>
      <c r="AT158" s="8" t="str">
        <f t="shared" si="9"/>
        <v/>
      </c>
      <c r="AU158" t="str">
        <f>Kundreskontra!AF32</f>
        <v/>
      </c>
      <c r="BR158" s="32"/>
    </row>
    <row r="159" spans="1:70" x14ac:dyDescent="0.25">
      <c r="A159" t="s">
        <v>272</v>
      </c>
      <c r="E159" s="20" t="str">
        <f>IF(AND(Kundreskontra!F33="NY",NOT(AU159="")),Kundreskontra!H33,"")</f>
        <v/>
      </c>
      <c r="H159" s="8" t="str">
        <f t="shared" si="10"/>
        <v/>
      </c>
      <c r="L159" s="8" t="str">
        <f t="shared" si="11"/>
        <v/>
      </c>
      <c r="N159" s="8" t="str">
        <f t="shared" si="12"/>
        <v/>
      </c>
      <c r="AT159" s="8" t="str">
        <f t="shared" si="9"/>
        <v/>
      </c>
      <c r="AU159" t="str">
        <f>Kundreskontra!AF33</f>
        <v/>
      </c>
      <c r="BR159" s="32"/>
    </row>
    <row r="160" spans="1:70" x14ac:dyDescent="0.25">
      <c r="A160" t="s">
        <v>272</v>
      </c>
      <c r="E160" s="20" t="str">
        <f>IF(AND(Kundreskontra!F34="NY",NOT(AU160="")),Kundreskontra!H34,"")</f>
        <v/>
      </c>
      <c r="H160" s="8" t="str">
        <f t="shared" si="10"/>
        <v/>
      </c>
      <c r="L160" s="8" t="str">
        <f t="shared" si="11"/>
        <v/>
      </c>
      <c r="N160" s="8" t="str">
        <f t="shared" si="12"/>
        <v/>
      </c>
      <c r="AT160" s="8" t="str">
        <f t="shared" si="9"/>
        <v/>
      </c>
      <c r="AU160" t="str">
        <f>Kundreskontra!AF34</f>
        <v/>
      </c>
      <c r="BR160" s="32"/>
    </row>
    <row r="161" spans="1:70" x14ac:dyDescent="0.25">
      <c r="A161" t="s">
        <v>272</v>
      </c>
      <c r="E161" s="20" t="str">
        <f>IF(AND(Kundreskontra!F35="NY",NOT(AU161="")),Kundreskontra!H35,"")</f>
        <v/>
      </c>
      <c r="H161" s="8" t="str">
        <f t="shared" si="10"/>
        <v/>
      </c>
      <c r="L161" s="8" t="str">
        <f t="shared" si="11"/>
        <v/>
      </c>
      <c r="N161" s="8" t="str">
        <f t="shared" si="12"/>
        <v/>
      </c>
      <c r="AT161" s="8" t="str">
        <f t="shared" si="9"/>
        <v/>
      </c>
      <c r="AU161" t="str">
        <f>Kundreskontra!AF35</f>
        <v/>
      </c>
      <c r="BR161" s="32"/>
    </row>
    <row r="162" spans="1:70" x14ac:dyDescent="0.25">
      <c r="A162" t="s">
        <v>272</v>
      </c>
      <c r="E162" s="20" t="str">
        <f>IF(AND(Kundreskontra!F36="NY",NOT(AU162="")),Kundreskontra!H36,"")</f>
        <v/>
      </c>
      <c r="H162" s="8" t="str">
        <f t="shared" si="10"/>
        <v/>
      </c>
      <c r="L162" s="8" t="str">
        <f t="shared" si="11"/>
        <v/>
      </c>
      <c r="N162" s="8" t="str">
        <f t="shared" si="12"/>
        <v/>
      </c>
      <c r="AT162" s="8" t="str">
        <f t="shared" si="9"/>
        <v/>
      </c>
      <c r="AU162" t="str">
        <f>Kundreskontra!AF36</f>
        <v/>
      </c>
      <c r="BR162" s="32"/>
    </row>
    <row r="163" spans="1:70" x14ac:dyDescent="0.25">
      <c r="A163" t="s">
        <v>272</v>
      </c>
      <c r="E163" s="20" t="str">
        <f>IF(AND(Kundreskontra!F37="NY",NOT(AU163="")),Kundreskontra!H37,"")</f>
        <v/>
      </c>
      <c r="H163" s="8" t="str">
        <f t="shared" si="10"/>
        <v/>
      </c>
      <c r="L163" s="8" t="str">
        <f t="shared" si="11"/>
        <v/>
      </c>
      <c r="N163" s="8" t="str">
        <f t="shared" si="12"/>
        <v/>
      </c>
      <c r="AT163" s="8" t="str">
        <f t="shared" si="9"/>
        <v/>
      </c>
      <c r="AU163" t="str">
        <f>Kundreskontra!AF37</f>
        <v/>
      </c>
      <c r="BR163" s="32"/>
    </row>
    <row r="164" spans="1:70" x14ac:dyDescent="0.25">
      <c r="A164" t="s">
        <v>272</v>
      </c>
      <c r="E164" s="20" t="str">
        <f>IF(AND(Kundreskontra!F38="NY",NOT(AU164="")),Kundreskontra!H38,"")</f>
        <v/>
      </c>
      <c r="H164" s="8" t="str">
        <f t="shared" si="10"/>
        <v/>
      </c>
      <c r="L164" s="8" t="str">
        <f t="shared" si="11"/>
        <v/>
      </c>
      <c r="N164" s="8" t="str">
        <f t="shared" si="12"/>
        <v/>
      </c>
      <c r="AT164" s="8" t="str">
        <f t="shared" si="9"/>
        <v/>
      </c>
      <c r="AU164" t="str">
        <f>Kundreskontra!AF38</f>
        <v/>
      </c>
      <c r="BR164" s="32"/>
    </row>
    <row r="165" spans="1:70" x14ac:dyDescent="0.25">
      <c r="A165" t="s">
        <v>272</v>
      </c>
      <c r="E165" s="20" t="str">
        <f>IF(AND(Kundreskontra!F39="NY",NOT(AU165="")),Kundreskontra!H39,"")</f>
        <v/>
      </c>
      <c r="H165" s="8" t="str">
        <f t="shared" si="10"/>
        <v/>
      </c>
      <c r="L165" s="8" t="str">
        <f t="shared" si="11"/>
        <v/>
      </c>
      <c r="N165" s="8" t="str">
        <f t="shared" si="12"/>
        <v/>
      </c>
      <c r="AT165" s="8" t="str">
        <f t="shared" si="9"/>
        <v/>
      </c>
      <c r="AU165" t="str">
        <f>Kundreskontra!AF39</f>
        <v/>
      </c>
      <c r="BR165" s="32"/>
    </row>
    <row r="166" spans="1:70" x14ac:dyDescent="0.25">
      <c r="A166" t="s">
        <v>272</v>
      </c>
      <c r="E166" s="20" t="str">
        <f>IF(AND(Kundreskontra!F40="NY",NOT(AU166="")),Kundreskontra!H40,"")</f>
        <v/>
      </c>
      <c r="H166" s="8" t="str">
        <f t="shared" si="10"/>
        <v/>
      </c>
      <c r="L166" s="8" t="str">
        <f t="shared" si="11"/>
        <v/>
      </c>
      <c r="N166" s="8" t="str">
        <f t="shared" si="12"/>
        <v/>
      </c>
      <c r="AT166" s="8" t="str">
        <f t="shared" si="9"/>
        <v/>
      </c>
      <c r="AU166" t="str">
        <f>Kundreskontra!AF40</f>
        <v/>
      </c>
      <c r="BR166" s="32"/>
    </row>
    <row r="167" spans="1:70" x14ac:dyDescent="0.25">
      <c r="A167" t="s">
        <v>272</v>
      </c>
      <c r="E167" s="20" t="str">
        <f>IF(AND(Kundreskontra!F41="NY",NOT(AU167="")),Kundreskontra!H41,"")</f>
        <v/>
      </c>
      <c r="H167" s="8" t="str">
        <f t="shared" si="10"/>
        <v/>
      </c>
      <c r="L167" s="8" t="str">
        <f t="shared" si="11"/>
        <v/>
      </c>
      <c r="N167" s="8" t="str">
        <f t="shared" si="12"/>
        <v/>
      </c>
      <c r="AT167" s="8" t="str">
        <f t="shared" si="9"/>
        <v/>
      </c>
      <c r="AU167" t="str">
        <f>Kundreskontra!AF41</f>
        <v/>
      </c>
      <c r="BR167" s="32"/>
    </row>
    <row r="168" spans="1:70" x14ac:dyDescent="0.25">
      <c r="A168" t="s">
        <v>272</v>
      </c>
      <c r="E168" s="20" t="str">
        <f>IF(AND(Kundreskontra!F42="NY",NOT(AU168="")),Kundreskontra!H42,"")</f>
        <v/>
      </c>
      <c r="H168" s="8" t="str">
        <f t="shared" si="10"/>
        <v/>
      </c>
      <c r="L168" s="8" t="str">
        <f t="shared" si="11"/>
        <v/>
      </c>
      <c r="N168" s="8" t="str">
        <f t="shared" si="12"/>
        <v/>
      </c>
      <c r="AT168" s="8" t="str">
        <f t="shared" si="9"/>
        <v/>
      </c>
      <c r="AU168" t="str">
        <f>Kundreskontra!AF42</f>
        <v/>
      </c>
      <c r="BR168" s="32"/>
    </row>
    <row r="169" spans="1:70" x14ac:dyDescent="0.25">
      <c r="A169" t="s">
        <v>272</v>
      </c>
      <c r="E169" s="20" t="str">
        <f>IF(AND(Kundreskontra!F43="NY",NOT(AU169="")),Kundreskontra!H43,"")</f>
        <v/>
      </c>
      <c r="H169" s="8" t="str">
        <f t="shared" si="10"/>
        <v/>
      </c>
      <c r="L169" s="8" t="str">
        <f t="shared" si="11"/>
        <v/>
      </c>
      <c r="N169" s="8" t="str">
        <f t="shared" si="12"/>
        <v/>
      </c>
      <c r="AT169" s="8" t="str">
        <f t="shared" si="9"/>
        <v/>
      </c>
      <c r="AU169" t="str">
        <f>Kundreskontra!AF43</f>
        <v/>
      </c>
      <c r="BR169" s="32"/>
    </row>
    <row r="170" spans="1:70" x14ac:dyDescent="0.25">
      <c r="A170" t="s">
        <v>272</v>
      </c>
      <c r="E170" s="20" t="str">
        <f>IF(AND(Kundreskontra!F44="NY",NOT(AU170="")),Kundreskontra!H44,"")</f>
        <v/>
      </c>
      <c r="H170" s="8" t="str">
        <f t="shared" si="10"/>
        <v/>
      </c>
      <c r="L170" s="8" t="str">
        <f t="shared" si="11"/>
        <v/>
      </c>
      <c r="N170" s="8" t="str">
        <f t="shared" si="12"/>
        <v/>
      </c>
      <c r="AT170" s="8" t="str">
        <f t="shared" si="9"/>
        <v/>
      </c>
      <c r="AU170" t="str">
        <f>Kundreskontra!AF44</f>
        <v/>
      </c>
      <c r="BR170" s="32"/>
    </row>
    <row r="171" spans="1:70" x14ac:dyDescent="0.25">
      <c r="A171" t="s">
        <v>272</v>
      </c>
      <c r="E171" s="20" t="str">
        <f>IF(AND(Kundreskontra!F45="NY",NOT(AU171="")),Kundreskontra!H45,"")</f>
        <v/>
      </c>
      <c r="H171" s="8" t="str">
        <f t="shared" si="10"/>
        <v/>
      </c>
      <c r="L171" s="8" t="str">
        <f t="shared" si="11"/>
        <v/>
      </c>
      <c r="N171" s="8" t="str">
        <f t="shared" si="12"/>
        <v/>
      </c>
      <c r="AT171" s="8" t="str">
        <f t="shared" si="9"/>
        <v/>
      </c>
      <c r="AU171" t="str">
        <f>Kundreskontra!AF45</f>
        <v/>
      </c>
      <c r="BR171" s="32"/>
    </row>
    <row r="172" spans="1:70" x14ac:dyDescent="0.25">
      <c r="A172" t="s">
        <v>272</v>
      </c>
      <c r="E172" s="20" t="str">
        <f>IF(AND(Kundreskontra!F46="NY",NOT(AU172="")),Kundreskontra!H46,"")</f>
        <v/>
      </c>
      <c r="H172" s="8" t="str">
        <f t="shared" si="10"/>
        <v/>
      </c>
      <c r="L172" s="8" t="str">
        <f t="shared" si="11"/>
        <v/>
      </c>
      <c r="N172" s="8" t="str">
        <f t="shared" si="12"/>
        <v/>
      </c>
      <c r="AT172" s="8" t="str">
        <f t="shared" si="9"/>
        <v/>
      </c>
      <c r="AU172" t="str">
        <f>Kundreskontra!AF46</f>
        <v/>
      </c>
      <c r="BR172" s="32"/>
    </row>
    <row r="173" spans="1:70" x14ac:dyDescent="0.25">
      <c r="A173" t="s">
        <v>272</v>
      </c>
      <c r="E173" s="20" t="str">
        <f>IF(AND(Kundreskontra!F47="NY",NOT(AU173="")),Kundreskontra!H47,"")</f>
        <v/>
      </c>
      <c r="H173" s="8" t="str">
        <f t="shared" si="10"/>
        <v/>
      </c>
      <c r="L173" s="8" t="str">
        <f t="shared" si="11"/>
        <v/>
      </c>
      <c r="N173" s="8" t="str">
        <f t="shared" si="12"/>
        <v/>
      </c>
      <c r="AT173" s="8" t="str">
        <f t="shared" si="9"/>
        <v/>
      </c>
      <c r="AU173" t="str">
        <f>Kundreskontra!AF47</f>
        <v/>
      </c>
      <c r="BR173" s="32"/>
    </row>
    <row r="174" spans="1:70" x14ac:dyDescent="0.25">
      <c r="A174" t="s">
        <v>272</v>
      </c>
      <c r="E174" s="20" t="str">
        <f>IF(AND(Kundreskontra!F48="NY",NOT(AU174="")),Kundreskontra!H48,"")</f>
        <v/>
      </c>
      <c r="H174" s="8" t="str">
        <f t="shared" si="10"/>
        <v/>
      </c>
      <c r="L174" s="8" t="str">
        <f t="shared" si="11"/>
        <v/>
      </c>
      <c r="N174" s="8" t="str">
        <f t="shared" si="12"/>
        <v/>
      </c>
      <c r="AT174" s="8" t="str">
        <f t="shared" si="9"/>
        <v/>
      </c>
      <c r="AU174" t="str">
        <f>Kundreskontra!AF48</f>
        <v/>
      </c>
      <c r="BR174" s="32"/>
    </row>
    <row r="175" spans="1:70" x14ac:dyDescent="0.25">
      <c r="A175" t="s">
        <v>272</v>
      </c>
      <c r="E175" s="20" t="str">
        <f>IF(AND(Kundreskontra!F49="NY",NOT(AU175="")),Kundreskontra!H49,"")</f>
        <v/>
      </c>
      <c r="H175" s="8" t="str">
        <f t="shared" si="10"/>
        <v/>
      </c>
      <c r="L175" s="8" t="str">
        <f t="shared" si="11"/>
        <v/>
      </c>
      <c r="N175" s="8" t="str">
        <f t="shared" si="12"/>
        <v/>
      </c>
      <c r="AT175" s="8" t="str">
        <f t="shared" si="9"/>
        <v/>
      </c>
      <c r="AU175" t="str">
        <f>Kundreskontra!AF49</f>
        <v/>
      </c>
      <c r="BR175" s="32"/>
    </row>
    <row r="176" spans="1:70" x14ac:dyDescent="0.25">
      <c r="A176" t="s">
        <v>272</v>
      </c>
      <c r="E176" s="20" t="str">
        <f>IF(AND(Kundreskontra!F50="NY",NOT(AU176="")),Kundreskontra!H50,"")</f>
        <v/>
      </c>
      <c r="H176" s="8" t="str">
        <f t="shared" si="10"/>
        <v/>
      </c>
      <c r="L176" s="8" t="str">
        <f t="shared" si="11"/>
        <v/>
      </c>
      <c r="N176" s="8" t="str">
        <f t="shared" si="12"/>
        <v/>
      </c>
      <c r="AT176" s="8" t="str">
        <f t="shared" si="9"/>
        <v/>
      </c>
      <c r="AU176" t="str">
        <f>Kundreskontra!AF50</f>
        <v/>
      </c>
      <c r="BR176" s="32"/>
    </row>
    <row r="177" spans="1:70" x14ac:dyDescent="0.25">
      <c r="A177" t="s">
        <v>272</v>
      </c>
      <c r="E177" s="20" t="str">
        <f>IF(AND(Kundreskontra!F51="NY",NOT(AU177="")),Kundreskontra!H51,"")</f>
        <v/>
      </c>
      <c r="H177" s="8" t="str">
        <f t="shared" si="10"/>
        <v/>
      </c>
      <c r="L177" s="8" t="str">
        <f t="shared" si="11"/>
        <v/>
      </c>
      <c r="N177" s="8" t="str">
        <f t="shared" si="12"/>
        <v/>
      </c>
      <c r="AT177" s="8" t="str">
        <f t="shared" si="9"/>
        <v/>
      </c>
      <c r="AU177" t="str">
        <f>Kundreskontra!AF51</f>
        <v/>
      </c>
      <c r="BR177" s="32"/>
    </row>
    <row r="178" spans="1:70" x14ac:dyDescent="0.25">
      <c r="A178" s="17" t="s">
        <v>272</v>
      </c>
      <c r="B178" s="17"/>
      <c r="C178" s="17"/>
      <c r="D178" s="17"/>
      <c r="E178" s="33" t="str">
        <f>IF(AND(Kundreskontra!F52="NY",NOT(AU178="")),Kundreskontra!H52,"")</f>
        <v/>
      </c>
      <c r="F178" s="17"/>
      <c r="G178" s="17"/>
      <c r="H178" s="34" t="str">
        <f t="shared" si="10"/>
        <v/>
      </c>
      <c r="I178" s="17"/>
      <c r="J178" s="17"/>
      <c r="K178" s="17"/>
      <c r="L178" s="34" t="str">
        <f t="shared" si="11"/>
        <v/>
      </c>
      <c r="M178" s="17"/>
      <c r="N178" s="34" t="str">
        <f t="shared" si="12"/>
        <v/>
      </c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34" t="str">
        <f t="shared" si="9"/>
        <v/>
      </c>
      <c r="AU178" s="17" t="str">
        <f>Kundreskontra!AF52</f>
        <v/>
      </c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35"/>
      <c r="BR178" s="32"/>
    </row>
    <row r="179" spans="1:70" x14ac:dyDescent="0.25">
      <c r="A179" t="s">
        <v>277</v>
      </c>
      <c r="AT179" t="s">
        <v>278</v>
      </c>
      <c r="BR179" s="32"/>
    </row>
    <row r="180" spans="1:70" x14ac:dyDescent="0.25">
      <c r="A180" t="s">
        <v>272</v>
      </c>
      <c r="E180" s="20" t="str">
        <f>IF(NOT(AU180=""),Kundreskontra!H18,"")</f>
        <v/>
      </c>
      <c r="H180" s="8" t="str">
        <f>IF($E180="","",H$70)</f>
        <v/>
      </c>
      <c r="L180" s="8" t="str">
        <f>IF($E180="","",L$70)</f>
        <v/>
      </c>
      <c r="N180" s="8" t="str">
        <f>IF($E180="","",N$70)</f>
        <v/>
      </c>
      <c r="AT180" s="8" t="str">
        <f t="shared" ref="AT180:AT214" si="13">IF($E180="","",AT$179)</f>
        <v/>
      </c>
      <c r="AU180" t="str">
        <f>Kundreskontra!AG18</f>
        <v/>
      </c>
      <c r="BR180" s="32"/>
    </row>
    <row r="181" spans="1:70" x14ac:dyDescent="0.25">
      <c r="A181" t="s">
        <v>272</v>
      </c>
      <c r="E181" s="20" t="str">
        <f>IF(NOT(AU181=""),Kundreskontra!H19,"")</f>
        <v/>
      </c>
      <c r="H181" s="8" t="str">
        <f t="shared" ref="H181:H214" si="14">IF($E181="","",H$70)</f>
        <v/>
      </c>
      <c r="L181" s="8" t="str">
        <f t="shared" ref="L181:L214" si="15">IF($E181="","",L$70)</f>
        <v/>
      </c>
      <c r="N181" s="8" t="str">
        <f t="shared" ref="N181:N214" si="16">IF($E181="","",N$70)</f>
        <v/>
      </c>
      <c r="AT181" s="8" t="str">
        <f t="shared" si="13"/>
        <v/>
      </c>
      <c r="AU181" t="str">
        <f>Kundreskontra!AG19</f>
        <v/>
      </c>
      <c r="BR181" s="32"/>
    </row>
    <row r="182" spans="1:70" x14ac:dyDescent="0.25">
      <c r="A182" t="s">
        <v>272</v>
      </c>
      <c r="E182" s="20" t="str">
        <f>IF(NOT(AU182=""),Kundreskontra!H20,"")</f>
        <v/>
      </c>
      <c r="H182" s="8" t="str">
        <f t="shared" si="14"/>
        <v/>
      </c>
      <c r="L182" s="8" t="str">
        <f t="shared" si="15"/>
        <v/>
      </c>
      <c r="N182" s="8" t="str">
        <f t="shared" si="16"/>
        <v/>
      </c>
      <c r="AT182" s="8" t="str">
        <f t="shared" si="13"/>
        <v/>
      </c>
      <c r="AU182" t="str">
        <f>Kundreskontra!AG20</f>
        <v/>
      </c>
      <c r="BR182" s="32"/>
    </row>
    <row r="183" spans="1:70" x14ac:dyDescent="0.25">
      <c r="A183" t="s">
        <v>272</v>
      </c>
      <c r="E183" s="20" t="str">
        <f>IF(NOT(AU183=""),Kundreskontra!H21,"")</f>
        <v/>
      </c>
      <c r="H183" s="8" t="str">
        <f t="shared" si="14"/>
        <v/>
      </c>
      <c r="L183" s="8" t="str">
        <f t="shared" si="15"/>
        <v/>
      </c>
      <c r="N183" s="8" t="str">
        <f t="shared" si="16"/>
        <v/>
      </c>
      <c r="AT183" s="8" t="str">
        <f t="shared" si="13"/>
        <v/>
      </c>
      <c r="AU183" t="str">
        <f>Kundreskontra!AG21</f>
        <v/>
      </c>
      <c r="BR183" s="32"/>
    </row>
    <row r="184" spans="1:70" x14ac:dyDescent="0.25">
      <c r="A184" t="s">
        <v>272</v>
      </c>
      <c r="E184" s="20" t="str">
        <f>IF(NOT(AU184=""),Kundreskontra!H22,"")</f>
        <v/>
      </c>
      <c r="H184" s="8" t="str">
        <f t="shared" si="14"/>
        <v/>
      </c>
      <c r="L184" s="8" t="str">
        <f t="shared" si="15"/>
        <v/>
      </c>
      <c r="N184" s="8" t="str">
        <f t="shared" si="16"/>
        <v/>
      </c>
      <c r="AT184" s="8" t="str">
        <f t="shared" si="13"/>
        <v/>
      </c>
      <c r="AU184" t="str">
        <f>Kundreskontra!AG22</f>
        <v/>
      </c>
      <c r="BR184" s="32"/>
    </row>
    <row r="185" spans="1:70" x14ac:dyDescent="0.25">
      <c r="A185" t="s">
        <v>272</v>
      </c>
      <c r="E185" s="20" t="str">
        <f>IF(NOT(AU185=""),Kundreskontra!H23,"")</f>
        <v/>
      </c>
      <c r="H185" s="8" t="str">
        <f t="shared" si="14"/>
        <v/>
      </c>
      <c r="L185" s="8" t="str">
        <f t="shared" si="15"/>
        <v/>
      </c>
      <c r="N185" s="8" t="str">
        <f t="shared" si="16"/>
        <v/>
      </c>
      <c r="AT185" s="8" t="str">
        <f t="shared" si="13"/>
        <v/>
      </c>
      <c r="AU185" t="str">
        <f>Kundreskontra!AG23</f>
        <v/>
      </c>
      <c r="BR185" s="32"/>
    </row>
    <row r="186" spans="1:70" x14ac:dyDescent="0.25">
      <c r="A186" t="s">
        <v>272</v>
      </c>
      <c r="E186" s="20" t="str">
        <f>IF(NOT(AU186=""),Kundreskontra!H24,"")</f>
        <v/>
      </c>
      <c r="H186" s="8" t="str">
        <f t="shared" si="14"/>
        <v/>
      </c>
      <c r="L186" s="8" t="str">
        <f t="shared" si="15"/>
        <v/>
      </c>
      <c r="N186" s="8" t="str">
        <f t="shared" si="16"/>
        <v/>
      </c>
      <c r="AT186" s="8" t="str">
        <f t="shared" si="13"/>
        <v/>
      </c>
      <c r="AU186" t="str">
        <f>Kundreskontra!AG24</f>
        <v/>
      </c>
      <c r="BR186" s="32"/>
    </row>
    <row r="187" spans="1:70" x14ac:dyDescent="0.25">
      <c r="A187" t="s">
        <v>272</v>
      </c>
      <c r="E187" s="20" t="str">
        <f>IF(NOT(AU187=""),Kundreskontra!H25,"")</f>
        <v/>
      </c>
      <c r="H187" s="8" t="str">
        <f t="shared" si="14"/>
        <v/>
      </c>
      <c r="L187" s="8" t="str">
        <f t="shared" si="15"/>
        <v/>
      </c>
      <c r="N187" s="8" t="str">
        <f t="shared" si="16"/>
        <v/>
      </c>
      <c r="AT187" s="8" t="str">
        <f t="shared" si="13"/>
        <v/>
      </c>
      <c r="AU187" t="str">
        <f>Kundreskontra!AG25</f>
        <v/>
      </c>
      <c r="BR187" s="32"/>
    </row>
    <row r="188" spans="1:70" x14ac:dyDescent="0.25">
      <c r="A188" t="s">
        <v>272</v>
      </c>
      <c r="E188" s="20" t="str">
        <f>IF(NOT(AU188=""),Kundreskontra!H26,"")</f>
        <v/>
      </c>
      <c r="H188" s="8" t="str">
        <f t="shared" si="14"/>
        <v/>
      </c>
      <c r="L188" s="8" t="str">
        <f t="shared" si="15"/>
        <v/>
      </c>
      <c r="N188" s="8" t="str">
        <f t="shared" si="16"/>
        <v/>
      </c>
      <c r="AT188" s="8" t="str">
        <f t="shared" si="13"/>
        <v/>
      </c>
      <c r="AU188" t="str">
        <f>Kundreskontra!AG26</f>
        <v/>
      </c>
      <c r="BR188" s="32"/>
    </row>
    <row r="189" spans="1:70" x14ac:dyDescent="0.25">
      <c r="A189" t="s">
        <v>272</v>
      </c>
      <c r="E189" s="20" t="str">
        <f>IF(NOT(AU189=""),Kundreskontra!H27,"")</f>
        <v/>
      </c>
      <c r="H189" s="8" t="str">
        <f t="shared" si="14"/>
        <v/>
      </c>
      <c r="L189" s="8" t="str">
        <f t="shared" si="15"/>
        <v/>
      </c>
      <c r="N189" s="8" t="str">
        <f t="shared" si="16"/>
        <v/>
      </c>
      <c r="AT189" s="8" t="str">
        <f t="shared" si="13"/>
        <v/>
      </c>
      <c r="AU189" t="str">
        <f>Kundreskontra!AG27</f>
        <v/>
      </c>
      <c r="BR189" s="32"/>
    </row>
    <row r="190" spans="1:70" x14ac:dyDescent="0.25">
      <c r="A190" t="s">
        <v>272</v>
      </c>
      <c r="E190" s="20" t="str">
        <f>IF(NOT(AU190=""),Kundreskontra!H28,"")</f>
        <v/>
      </c>
      <c r="H190" s="8" t="str">
        <f t="shared" si="14"/>
        <v/>
      </c>
      <c r="L190" s="8" t="str">
        <f t="shared" si="15"/>
        <v/>
      </c>
      <c r="N190" s="8" t="str">
        <f t="shared" si="16"/>
        <v/>
      </c>
      <c r="AT190" s="8" t="str">
        <f t="shared" si="13"/>
        <v/>
      </c>
      <c r="AU190" t="str">
        <f>Kundreskontra!AG28</f>
        <v/>
      </c>
      <c r="BR190" s="32"/>
    </row>
    <row r="191" spans="1:70" x14ac:dyDescent="0.25">
      <c r="A191" t="s">
        <v>272</v>
      </c>
      <c r="E191" s="20" t="str">
        <f>IF(NOT(AU191=""),Kundreskontra!H29,"")</f>
        <v/>
      </c>
      <c r="H191" s="8" t="str">
        <f t="shared" si="14"/>
        <v/>
      </c>
      <c r="L191" s="8" t="str">
        <f t="shared" si="15"/>
        <v/>
      </c>
      <c r="N191" s="8" t="str">
        <f t="shared" si="16"/>
        <v/>
      </c>
      <c r="AT191" s="8" t="str">
        <f t="shared" si="13"/>
        <v/>
      </c>
      <c r="AU191" t="str">
        <f>Kundreskontra!AG29</f>
        <v/>
      </c>
      <c r="BR191" s="32"/>
    </row>
    <row r="192" spans="1:70" x14ac:dyDescent="0.25">
      <c r="A192" t="s">
        <v>272</v>
      </c>
      <c r="E192" s="20" t="str">
        <f>IF(NOT(AU192=""),Kundreskontra!H30,"")</f>
        <v/>
      </c>
      <c r="H192" s="8" t="str">
        <f t="shared" si="14"/>
        <v/>
      </c>
      <c r="L192" s="8" t="str">
        <f t="shared" si="15"/>
        <v/>
      </c>
      <c r="N192" s="8" t="str">
        <f t="shared" si="16"/>
        <v/>
      </c>
      <c r="AT192" s="8" t="str">
        <f t="shared" si="13"/>
        <v/>
      </c>
      <c r="AU192" t="str">
        <f>Kundreskontra!AG30</f>
        <v/>
      </c>
      <c r="BR192" s="32"/>
    </row>
    <row r="193" spans="1:70" x14ac:dyDescent="0.25">
      <c r="A193" t="s">
        <v>272</v>
      </c>
      <c r="E193" s="20" t="str">
        <f>IF(NOT(AU193=""),Kundreskontra!H31,"")</f>
        <v/>
      </c>
      <c r="H193" s="8" t="str">
        <f t="shared" si="14"/>
        <v/>
      </c>
      <c r="L193" s="8" t="str">
        <f t="shared" si="15"/>
        <v/>
      </c>
      <c r="N193" s="8" t="str">
        <f t="shared" si="16"/>
        <v/>
      </c>
      <c r="AT193" s="8" t="str">
        <f t="shared" si="13"/>
        <v/>
      </c>
      <c r="AU193" t="str">
        <f>Kundreskontra!AG31</f>
        <v/>
      </c>
      <c r="BR193" s="32"/>
    </row>
    <row r="194" spans="1:70" x14ac:dyDescent="0.25">
      <c r="A194" t="s">
        <v>272</v>
      </c>
      <c r="E194" s="20" t="str">
        <f>IF(NOT(AU194=""),Kundreskontra!H32,"")</f>
        <v/>
      </c>
      <c r="H194" s="8" t="str">
        <f t="shared" si="14"/>
        <v/>
      </c>
      <c r="L194" s="8" t="str">
        <f t="shared" si="15"/>
        <v/>
      </c>
      <c r="N194" s="8" t="str">
        <f t="shared" si="16"/>
        <v/>
      </c>
      <c r="AT194" s="8" t="str">
        <f t="shared" si="13"/>
        <v/>
      </c>
      <c r="AU194" t="str">
        <f>Kundreskontra!AG32</f>
        <v/>
      </c>
      <c r="BR194" s="32"/>
    </row>
    <row r="195" spans="1:70" x14ac:dyDescent="0.25">
      <c r="A195" t="s">
        <v>272</v>
      </c>
      <c r="E195" s="20" t="str">
        <f>IF(NOT(AU195=""),Kundreskontra!H33,"")</f>
        <v/>
      </c>
      <c r="H195" s="8" t="str">
        <f t="shared" si="14"/>
        <v/>
      </c>
      <c r="L195" s="8" t="str">
        <f t="shared" si="15"/>
        <v/>
      </c>
      <c r="N195" s="8" t="str">
        <f t="shared" si="16"/>
        <v/>
      </c>
      <c r="AT195" s="8" t="str">
        <f t="shared" si="13"/>
        <v/>
      </c>
      <c r="AU195" t="str">
        <f>Kundreskontra!AG33</f>
        <v/>
      </c>
      <c r="BR195" s="32"/>
    </row>
    <row r="196" spans="1:70" x14ac:dyDescent="0.25">
      <c r="A196" t="s">
        <v>272</v>
      </c>
      <c r="E196" s="20" t="str">
        <f>IF(NOT(AU196=""),Kundreskontra!H34,"")</f>
        <v/>
      </c>
      <c r="H196" s="8" t="str">
        <f t="shared" si="14"/>
        <v/>
      </c>
      <c r="L196" s="8" t="str">
        <f t="shared" si="15"/>
        <v/>
      </c>
      <c r="N196" s="8" t="str">
        <f t="shared" si="16"/>
        <v/>
      </c>
      <c r="AT196" s="8" t="str">
        <f t="shared" si="13"/>
        <v/>
      </c>
      <c r="AU196" t="str">
        <f>Kundreskontra!AG34</f>
        <v/>
      </c>
      <c r="BR196" s="32"/>
    </row>
    <row r="197" spans="1:70" x14ac:dyDescent="0.25">
      <c r="A197" t="s">
        <v>272</v>
      </c>
      <c r="E197" s="20" t="str">
        <f>IF(NOT(AU197=""),Kundreskontra!H35,"")</f>
        <v/>
      </c>
      <c r="H197" s="8" t="str">
        <f t="shared" si="14"/>
        <v/>
      </c>
      <c r="L197" s="8" t="str">
        <f t="shared" si="15"/>
        <v/>
      </c>
      <c r="N197" s="8" t="str">
        <f t="shared" si="16"/>
        <v/>
      </c>
      <c r="AT197" s="8" t="str">
        <f t="shared" si="13"/>
        <v/>
      </c>
      <c r="AU197" t="str">
        <f>Kundreskontra!AG35</f>
        <v/>
      </c>
      <c r="BR197" s="32"/>
    </row>
    <row r="198" spans="1:70" x14ac:dyDescent="0.25">
      <c r="A198" t="s">
        <v>272</v>
      </c>
      <c r="E198" s="20" t="str">
        <f>IF(NOT(AU198=""),Kundreskontra!H36,"")</f>
        <v/>
      </c>
      <c r="H198" s="8" t="str">
        <f t="shared" si="14"/>
        <v/>
      </c>
      <c r="L198" s="8" t="str">
        <f t="shared" si="15"/>
        <v/>
      </c>
      <c r="N198" s="8" t="str">
        <f t="shared" si="16"/>
        <v/>
      </c>
      <c r="AT198" s="8" t="str">
        <f t="shared" si="13"/>
        <v/>
      </c>
      <c r="AU198" t="str">
        <f>Kundreskontra!AG36</f>
        <v/>
      </c>
      <c r="BR198" s="32"/>
    </row>
    <row r="199" spans="1:70" x14ac:dyDescent="0.25">
      <c r="A199" t="s">
        <v>272</v>
      </c>
      <c r="E199" s="20" t="str">
        <f>IF(NOT(AU199=""),Kundreskontra!H37,"")</f>
        <v/>
      </c>
      <c r="H199" s="8" t="str">
        <f t="shared" si="14"/>
        <v/>
      </c>
      <c r="L199" s="8" t="str">
        <f t="shared" si="15"/>
        <v/>
      </c>
      <c r="N199" s="8" t="str">
        <f t="shared" si="16"/>
        <v/>
      </c>
      <c r="AT199" s="8" t="str">
        <f t="shared" si="13"/>
        <v/>
      </c>
      <c r="AU199" t="str">
        <f>Kundreskontra!AG37</f>
        <v/>
      </c>
      <c r="BR199" s="32"/>
    </row>
    <row r="200" spans="1:70" x14ac:dyDescent="0.25">
      <c r="A200" t="s">
        <v>272</v>
      </c>
      <c r="E200" s="20" t="str">
        <f>IF(NOT(AU200=""),Kundreskontra!H38,"")</f>
        <v/>
      </c>
      <c r="H200" s="8" t="str">
        <f t="shared" si="14"/>
        <v/>
      </c>
      <c r="L200" s="8" t="str">
        <f t="shared" si="15"/>
        <v/>
      </c>
      <c r="N200" s="8" t="str">
        <f t="shared" si="16"/>
        <v/>
      </c>
      <c r="AT200" s="8" t="str">
        <f t="shared" si="13"/>
        <v/>
      </c>
      <c r="AU200" t="str">
        <f>Kundreskontra!AG38</f>
        <v/>
      </c>
      <c r="BR200" s="32"/>
    </row>
    <row r="201" spans="1:70" x14ac:dyDescent="0.25">
      <c r="A201" t="s">
        <v>272</v>
      </c>
      <c r="E201" s="20" t="str">
        <f>IF(NOT(AU201=""),Kundreskontra!H39,"")</f>
        <v/>
      </c>
      <c r="H201" s="8" t="str">
        <f t="shared" si="14"/>
        <v/>
      </c>
      <c r="L201" s="8" t="str">
        <f t="shared" si="15"/>
        <v/>
      </c>
      <c r="N201" s="8" t="str">
        <f t="shared" si="16"/>
        <v/>
      </c>
      <c r="AT201" s="8" t="str">
        <f t="shared" si="13"/>
        <v/>
      </c>
      <c r="AU201" t="str">
        <f>Kundreskontra!AG39</f>
        <v/>
      </c>
      <c r="BR201" s="32"/>
    </row>
    <row r="202" spans="1:70" x14ac:dyDescent="0.25">
      <c r="A202" t="s">
        <v>272</v>
      </c>
      <c r="E202" s="20" t="str">
        <f>IF(NOT(AU202=""),Kundreskontra!H40,"")</f>
        <v/>
      </c>
      <c r="H202" s="8" t="str">
        <f t="shared" si="14"/>
        <v/>
      </c>
      <c r="L202" s="8" t="str">
        <f t="shared" si="15"/>
        <v/>
      </c>
      <c r="N202" s="8" t="str">
        <f t="shared" si="16"/>
        <v/>
      </c>
      <c r="AT202" s="8" t="str">
        <f t="shared" si="13"/>
        <v/>
      </c>
      <c r="AU202" t="str">
        <f>Kundreskontra!AG40</f>
        <v/>
      </c>
      <c r="BR202" s="32"/>
    </row>
    <row r="203" spans="1:70" x14ac:dyDescent="0.25">
      <c r="A203" t="s">
        <v>272</v>
      </c>
      <c r="E203" s="20" t="str">
        <f>IF(NOT(AU203=""),Kundreskontra!H41,"")</f>
        <v/>
      </c>
      <c r="H203" s="8" t="str">
        <f t="shared" si="14"/>
        <v/>
      </c>
      <c r="L203" s="8" t="str">
        <f t="shared" si="15"/>
        <v/>
      </c>
      <c r="N203" s="8" t="str">
        <f t="shared" si="16"/>
        <v/>
      </c>
      <c r="AT203" s="8" t="str">
        <f t="shared" si="13"/>
        <v/>
      </c>
      <c r="AU203" t="str">
        <f>Kundreskontra!AG41</f>
        <v/>
      </c>
      <c r="BR203" s="32"/>
    </row>
    <row r="204" spans="1:70" x14ac:dyDescent="0.25">
      <c r="A204" t="s">
        <v>272</v>
      </c>
      <c r="E204" s="20" t="str">
        <f>IF(NOT(AU204=""),Kundreskontra!H42,"")</f>
        <v/>
      </c>
      <c r="H204" s="8" t="str">
        <f t="shared" si="14"/>
        <v/>
      </c>
      <c r="L204" s="8" t="str">
        <f t="shared" si="15"/>
        <v/>
      </c>
      <c r="N204" s="8" t="str">
        <f t="shared" si="16"/>
        <v/>
      </c>
      <c r="AT204" s="8" t="str">
        <f t="shared" si="13"/>
        <v/>
      </c>
      <c r="AU204" t="str">
        <f>Kundreskontra!AG42</f>
        <v/>
      </c>
      <c r="BR204" s="32"/>
    </row>
    <row r="205" spans="1:70" x14ac:dyDescent="0.25">
      <c r="A205" t="s">
        <v>272</v>
      </c>
      <c r="E205" s="20" t="str">
        <f>IF(NOT(AU205=""),Kundreskontra!H43,"")</f>
        <v/>
      </c>
      <c r="H205" s="8" t="str">
        <f t="shared" si="14"/>
        <v/>
      </c>
      <c r="L205" s="8" t="str">
        <f t="shared" si="15"/>
        <v/>
      </c>
      <c r="N205" s="8" t="str">
        <f t="shared" si="16"/>
        <v/>
      </c>
      <c r="AT205" s="8" t="str">
        <f t="shared" si="13"/>
        <v/>
      </c>
      <c r="AU205" t="str">
        <f>Kundreskontra!AG43</f>
        <v/>
      </c>
      <c r="BR205" s="32"/>
    </row>
    <row r="206" spans="1:70" x14ac:dyDescent="0.25">
      <c r="A206" t="s">
        <v>272</v>
      </c>
      <c r="E206" s="20" t="str">
        <f>IF(NOT(AU206=""),Kundreskontra!H44,"")</f>
        <v/>
      </c>
      <c r="H206" s="8" t="str">
        <f t="shared" si="14"/>
        <v/>
      </c>
      <c r="L206" s="8" t="str">
        <f t="shared" si="15"/>
        <v/>
      </c>
      <c r="N206" s="8" t="str">
        <f t="shared" si="16"/>
        <v/>
      </c>
      <c r="AT206" s="8" t="str">
        <f t="shared" si="13"/>
        <v/>
      </c>
      <c r="AU206" t="str">
        <f>Kundreskontra!AG44</f>
        <v/>
      </c>
      <c r="BR206" s="32"/>
    </row>
    <row r="207" spans="1:70" x14ac:dyDescent="0.25">
      <c r="A207" t="s">
        <v>272</v>
      </c>
      <c r="E207" s="20" t="str">
        <f>IF(NOT(AU207=""),Kundreskontra!H45,"")</f>
        <v/>
      </c>
      <c r="H207" s="8" t="str">
        <f t="shared" si="14"/>
        <v/>
      </c>
      <c r="L207" s="8" t="str">
        <f t="shared" si="15"/>
        <v/>
      </c>
      <c r="N207" s="8" t="str">
        <f t="shared" si="16"/>
        <v/>
      </c>
      <c r="AT207" s="8" t="str">
        <f t="shared" si="13"/>
        <v/>
      </c>
      <c r="AU207" t="str">
        <f>Kundreskontra!AG45</f>
        <v/>
      </c>
      <c r="BR207" s="32"/>
    </row>
    <row r="208" spans="1:70" x14ac:dyDescent="0.25">
      <c r="A208" t="s">
        <v>272</v>
      </c>
      <c r="E208" s="20" t="str">
        <f>IF(NOT(AU208=""),Kundreskontra!H46,"")</f>
        <v/>
      </c>
      <c r="H208" s="8" t="str">
        <f t="shared" si="14"/>
        <v/>
      </c>
      <c r="L208" s="8" t="str">
        <f t="shared" si="15"/>
        <v/>
      </c>
      <c r="N208" s="8" t="str">
        <f t="shared" si="16"/>
        <v/>
      </c>
      <c r="AT208" s="8" t="str">
        <f t="shared" si="13"/>
        <v/>
      </c>
      <c r="AU208" t="str">
        <f>Kundreskontra!AG46</f>
        <v/>
      </c>
      <c r="BR208" s="32"/>
    </row>
    <row r="209" spans="1:70" x14ac:dyDescent="0.25">
      <c r="A209" t="s">
        <v>272</v>
      </c>
      <c r="E209" s="20" t="str">
        <f>IF(NOT(AU209=""),Kundreskontra!H47,"")</f>
        <v/>
      </c>
      <c r="H209" s="8" t="str">
        <f t="shared" si="14"/>
        <v/>
      </c>
      <c r="L209" s="8" t="str">
        <f t="shared" si="15"/>
        <v/>
      </c>
      <c r="N209" s="8" t="str">
        <f t="shared" si="16"/>
        <v/>
      </c>
      <c r="AT209" s="8" t="str">
        <f t="shared" si="13"/>
        <v/>
      </c>
      <c r="AU209" t="str">
        <f>Kundreskontra!AG47</f>
        <v/>
      </c>
      <c r="BR209" s="32"/>
    </row>
    <row r="210" spans="1:70" x14ac:dyDescent="0.25">
      <c r="A210" t="s">
        <v>272</v>
      </c>
      <c r="E210" s="20" t="str">
        <f>IF(NOT(AU210=""),Kundreskontra!H48,"")</f>
        <v/>
      </c>
      <c r="H210" s="8" t="str">
        <f t="shared" si="14"/>
        <v/>
      </c>
      <c r="L210" s="8" t="str">
        <f t="shared" si="15"/>
        <v/>
      </c>
      <c r="N210" s="8" t="str">
        <f t="shared" si="16"/>
        <v/>
      </c>
      <c r="AT210" s="8" t="str">
        <f t="shared" si="13"/>
        <v/>
      </c>
      <c r="AU210" t="str">
        <f>Kundreskontra!AG48</f>
        <v/>
      </c>
      <c r="BR210" s="32"/>
    </row>
    <row r="211" spans="1:70" x14ac:dyDescent="0.25">
      <c r="A211" t="s">
        <v>272</v>
      </c>
      <c r="E211" s="20" t="str">
        <f>IF(NOT(AU211=""),Kundreskontra!H49,"")</f>
        <v/>
      </c>
      <c r="H211" s="8" t="str">
        <f t="shared" si="14"/>
        <v/>
      </c>
      <c r="L211" s="8" t="str">
        <f t="shared" si="15"/>
        <v/>
      </c>
      <c r="N211" s="8" t="str">
        <f t="shared" si="16"/>
        <v/>
      </c>
      <c r="AT211" s="8" t="str">
        <f t="shared" si="13"/>
        <v/>
      </c>
      <c r="AU211" t="str">
        <f>Kundreskontra!AG49</f>
        <v/>
      </c>
      <c r="BR211" s="32"/>
    </row>
    <row r="212" spans="1:70" x14ac:dyDescent="0.25">
      <c r="A212" t="s">
        <v>272</v>
      </c>
      <c r="E212" s="20" t="str">
        <f>IF(NOT(AU212=""),Kundreskontra!H50,"")</f>
        <v/>
      </c>
      <c r="H212" s="8" t="str">
        <f t="shared" si="14"/>
        <v/>
      </c>
      <c r="L212" s="8" t="str">
        <f t="shared" si="15"/>
        <v/>
      </c>
      <c r="N212" s="8" t="str">
        <f t="shared" si="16"/>
        <v/>
      </c>
      <c r="AT212" s="8" t="str">
        <f t="shared" si="13"/>
        <v/>
      </c>
      <c r="AU212" t="str">
        <f>Kundreskontra!AG50</f>
        <v/>
      </c>
      <c r="BR212" s="32"/>
    </row>
    <row r="213" spans="1:70" x14ac:dyDescent="0.25">
      <c r="A213" t="s">
        <v>272</v>
      </c>
      <c r="E213" s="20" t="str">
        <f>IF(NOT(AU213=""),Kundreskontra!H51,"")</f>
        <v/>
      </c>
      <c r="H213" s="8" t="str">
        <f t="shared" si="14"/>
        <v/>
      </c>
      <c r="L213" s="8" t="str">
        <f t="shared" si="15"/>
        <v/>
      </c>
      <c r="N213" s="8" t="str">
        <f t="shared" si="16"/>
        <v/>
      </c>
      <c r="AT213" s="8" t="str">
        <f t="shared" si="13"/>
        <v/>
      </c>
      <c r="AU213" t="str">
        <f>Kundreskontra!AG51</f>
        <v/>
      </c>
      <c r="BR213" s="32"/>
    </row>
    <row r="214" spans="1:70" x14ac:dyDescent="0.25">
      <c r="A214" s="17" t="s">
        <v>272</v>
      </c>
      <c r="B214" s="17"/>
      <c r="C214" s="17"/>
      <c r="D214" s="17"/>
      <c r="E214" s="33" t="str">
        <f>IF(NOT(AU214=""),Kundreskontra!H52,"")</f>
        <v/>
      </c>
      <c r="F214" s="17"/>
      <c r="G214" s="17"/>
      <c r="H214" s="34" t="str">
        <f t="shared" si="14"/>
        <v/>
      </c>
      <c r="I214" s="17"/>
      <c r="J214" s="17"/>
      <c r="K214" s="17"/>
      <c r="L214" s="34" t="str">
        <f t="shared" si="15"/>
        <v/>
      </c>
      <c r="M214" s="17"/>
      <c r="N214" s="34" t="str">
        <f t="shared" si="16"/>
        <v/>
      </c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34" t="str">
        <f t="shared" si="13"/>
        <v/>
      </c>
      <c r="AU214" s="17" t="str">
        <f>Kundreskontra!AG52</f>
        <v/>
      </c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35"/>
      <c r="BR214" s="32"/>
    </row>
  </sheetData>
  <mergeCells count="1">
    <mergeCell ref="A69:G6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F112"/>
  <sheetViews>
    <sheetView workbookViewId="0">
      <selection activeCell="C24" sqref="C24"/>
    </sheetView>
  </sheetViews>
  <sheetFormatPr defaultRowHeight="15" x14ac:dyDescent="0.25"/>
  <cols>
    <col min="1" max="1" width="45.5703125" customWidth="1"/>
    <col min="2" max="2" width="7.5703125" customWidth="1"/>
    <col min="3" max="3" width="21.28515625" customWidth="1"/>
    <col min="6" max="7" width="30.140625" bestFit="1" customWidth="1"/>
  </cols>
  <sheetData>
    <row r="1" spans="1:6" x14ac:dyDescent="0.25">
      <c r="A1" t="s">
        <v>69</v>
      </c>
      <c r="D1" t="s">
        <v>279</v>
      </c>
      <c r="E1" t="s">
        <v>280</v>
      </c>
      <c r="F1" t="s">
        <v>116</v>
      </c>
    </row>
    <row r="2" spans="1:6" x14ac:dyDescent="0.25">
      <c r="A2" t="s">
        <v>281</v>
      </c>
      <c r="B2">
        <v>1</v>
      </c>
      <c r="C2" t="s">
        <v>282</v>
      </c>
      <c r="D2" t="s">
        <v>283</v>
      </c>
      <c r="E2" t="s">
        <v>284</v>
      </c>
    </row>
    <row r="3" spans="1:6" x14ac:dyDescent="0.25">
      <c r="A3" t="s">
        <v>285</v>
      </c>
      <c r="B3">
        <v>11</v>
      </c>
      <c r="C3" t="s">
        <v>286</v>
      </c>
      <c r="D3" t="s">
        <v>287</v>
      </c>
      <c r="E3" t="s">
        <v>288</v>
      </c>
      <c r="F3" t="s">
        <v>289</v>
      </c>
    </row>
    <row r="4" spans="1:6" x14ac:dyDescent="0.25">
      <c r="A4" t="s">
        <v>290</v>
      </c>
      <c r="B4">
        <v>12</v>
      </c>
      <c r="D4" t="s">
        <v>291</v>
      </c>
      <c r="E4" t="s">
        <v>292</v>
      </c>
      <c r="F4" t="s">
        <v>293</v>
      </c>
    </row>
    <row r="5" spans="1:6" x14ac:dyDescent="0.25">
      <c r="A5" t="s">
        <v>294</v>
      </c>
      <c r="B5">
        <v>2</v>
      </c>
      <c r="D5" t="s">
        <v>295</v>
      </c>
      <c r="E5" t="s">
        <v>296</v>
      </c>
      <c r="F5" t="s">
        <v>297</v>
      </c>
    </row>
    <row r="6" spans="1:6" x14ac:dyDescent="0.25">
      <c r="A6" t="s">
        <v>298</v>
      </c>
      <c r="B6">
        <v>4</v>
      </c>
      <c r="D6" t="s">
        <v>299</v>
      </c>
      <c r="E6" t="s">
        <v>300</v>
      </c>
      <c r="F6" t="s">
        <v>301</v>
      </c>
    </row>
    <row r="7" spans="1:6" x14ac:dyDescent="0.25">
      <c r="A7" t="s">
        <v>302</v>
      </c>
      <c r="B7">
        <v>5</v>
      </c>
      <c r="E7" t="s">
        <v>303</v>
      </c>
      <c r="F7" t="s">
        <v>304</v>
      </c>
    </row>
    <row r="8" spans="1:6" x14ac:dyDescent="0.25">
      <c r="A8" t="s">
        <v>305</v>
      </c>
      <c r="B8">
        <v>5</v>
      </c>
      <c r="E8" t="s">
        <v>306</v>
      </c>
      <c r="F8" t="s">
        <v>307</v>
      </c>
    </row>
    <row r="9" spans="1:6" x14ac:dyDescent="0.25">
      <c r="A9" t="s">
        <v>308</v>
      </c>
      <c r="B9">
        <v>6</v>
      </c>
      <c r="E9" t="s">
        <v>309</v>
      </c>
      <c r="F9" t="s">
        <v>310</v>
      </c>
    </row>
    <row r="10" spans="1:6" x14ac:dyDescent="0.25">
      <c r="A10" t="s">
        <v>311</v>
      </c>
      <c r="B10">
        <v>6</v>
      </c>
      <c r="E10" t="s">
        <v>312</v>
      </c>
      <c r="F10" t="s">
        <v>313</v>
      </c>
    </row>
    <row r="11" spans="1:6" x14ac:dyDescent="0.25">
      <c r="E11" t="s">
        <v>314</v>
      </c>
      <c r="F11" t="s">
        <v>315</v>
      </c>
    </row>
    <row r="12" spans="1:6" x14ac:dyDescent="0.25">
      <c r="E12" t="s">
        <v>316</v>
      </c>
      <c r="F12" t="s">
        <v>317</v>
      </c>
    </row>
    <row r="13" spans="1:6" x14ac:dyDescent="0.25">
      <c r="E13" t="s">
        <v>318</v>
      </c>
      <c r="F13" t="s">
        <v>319</v>
      </c>
    </row>
    <row r="14" spans="1:6" x14ac:dyDescent="0.25">
      <c r="E14" t="s">
        <v>320</v>
      </c>
      <c r="F14" t="s">
        <v>321</v>
      </c>
    </row>
    <row r="15" spans="1:6" x14ac:dyDescent="0.25">
      <c r="E15" t="s">
        <v>322</v>
      </c>
      <c r="F15" t="s">
        <v>323</v>
      </c>
    </row>
    <row r="16" spans="1:6" x14ac:dyDescent="0.25">
      <c r="E16" t="s">
        <v>324</v>
      </c>
      <c r="F16" t="s">
        <v>325</v>
      </c>
    </row>
    <row r="17" spans="6:6" x14ac:dyDescent="0.25">
      <c r="F17" t="s">
        <v>326</v>
      </c>
    </row>
    <row r="18" spans="6:6" x14ac:dyDescent="0.25">
      <c r="F18" t="s">
        <v>327</v>
      </c>
    </row>
    <row r="19" spans="6:6" x14ac:dyDescent="0.25">
      <c r="F19" t="s">
        <v>328</v>
      </c>
    </row>
    <row r="20" spans="6:6" x14ac:dyDescent="0.25">
      <c r="F20" t="s">
        <v>329</v>
      </c>
    </row>
    <row r="21" spans="6:6" x14ac:dyDescent="0.25">
      <c r="F21" t="s">
        <v>330</v>
      </c>
    </row>
    <row r="22" spans="6:6" x14ac:dyDescent="0.25">
      <c r="F22" t="s">
        <v>331</v>
      </c>
    </row>
    <row r="23" spans="6:6" x14ac:dyDescent="0.25">
      <c r="F23" t="s">
        <v>332</v>
      </c>
    </row>
    <row r="24" spans="6:6" x14ac:dyDescent="0.25">
      <c r="F24" t="s">
        <v>333</v>
      </c>
    </row>
    <row r="25" spans="6:6" x14ac:dyDescent="0.25">
      <c r="F25" t="s">
        <v>334</v>
      </c>
    </row>
    <row r="26" spans="6:6" x14ac:dyDescent="0.25">
      <c r="F26" t="s">
        <v>335</v>
      </c>
    </row>
    <row r="27" spans="6:6" x14ac:dyDescent="0.25">
      <c r="F27" t="s">
        <v>336</v>
      </c>
    </row>
    <row r="28" spans="6:6" x14ac:dyDescent="0.25">
      <c r="F28" t="s">
        <v>337</v>
      </c>
    </row>
    <row r="29" spans="6:6" x14ac:dyDescent="0.25">
      <c r="F29" t="s">
        <v>338</v>
      </c>
    </row>
    <row r="30" spans="6:6" x14ac:dyDescent="0.25">
      <c r="F30" t="s">
        <v>339</v>
      </c>
    </row>
    <row r="31" spans="6:6" x14ac:dyDescent="0.25">
      <c r="F31" t="s">
        <v>340</v>
      </c>
    </row>
    <row r="32" spans="6:6" x14ac:dyDescent="0.25">
      <c r="F32" t="s">
        <v>341</v>
      </c>
    </row>
    <row r="33" spans="6:6" x14ac:dyDescent="0.25">
      <c r="F33" t="s">
        <v>342</v>
      </c>
    </row>
    <row r="34" spans="6:6" x14ac:dyDescent="0.25">
      <c r="F34" t="s">
        <v>343</v>
      </c>
    </row>
    <row r="35" spans="6:6" x14ac:dyDescent="0.25">
      <c r="F35" t="s">
        <v>344</v>
      </c>
    </row>
    <row r="36" spans="6:6" x14ac:dyDescent="0.25">
      <c r="F36" t="s">
        <v>345</v>
      </c>
    </row>
    <row r="37" spans="6:6" x14ac:dyDescent="0.25">
      <c r="F37" t="s">
        <v>346</v>
      </c>
    </row>
    <row r="38" spans="6:6" x14ac:dyDescent="0.25">
      <c r="F38" t="s">
        <v>347</v>
      </c>
    </row>
    <row r="39" spans="6:6" x14ac:dyDescent="0.25">
      <c r="F39" t="s">
        <v>348</v>
      </c>
    </row>
    <row r="40" spans="6:6" x14ac:dyDescent="0.25">
      <c r="F40" t="s">
        <v>349</v>
      </c>
    </row>
    <row r="41" spans="6:6" x14ac:dyDescent="0.25">
      <c r="F41" t="s">
        <v>350</v>
      </c>
    </row>
    <row r="42" spans="6:6" x14ac:dyDescent="0.25">
      <c r="F42" t="s">
        <v>351</v>
      </c>
    </row>
    <row r="43" spans="6:6" x14ac:dyDescent="0.25">
      <c r="F43" t="s">
        <v>352</v>
      </c>
    </row>
    <row r="44" spans="6:6" x14ac:dyDescent="0.25">
      <c r="F44" t="s">
        <v>353</v>
      </c>
    </row>
    <row r="45" spans="6:6" x14ac:dyDescent="0.25">
      <c r="F45" t="s">
        <v>354</v>
      </c>
    </row>
    <row r="46" spans="6:6" x14ac:dyDescent="0.25">
      <c r="F46" t="s">
        <v>355</v>
      </c>
    </row>
    <row r="47" spans="6:6" x14ac:dyDescent="0.25">
      <c r="F47" t="s">
        <v>356</v>
      </c>
    </row>
    <row r="48" spans="6:6" x14ac:dyDescent="0.25">
      <c r="F48" t="s">
        <v>357</v>
      </c>
    </row>
    <row r="49" spans="6:6" x14ac:dyDescent="0.25">
      <c r="F49" t="s">
        <v>358</v>
      </c>
    </row>
    <row r="50" spans="6:6" x14ac:dyDescent="0.25">
      <c r="F50" t="s">
        <v>359</v>
      </c>
    </row>
    <row r="51" spans="6:6" x14ac:dyDescent="0.25">
      <c r="F51" t="s">
        <v>360</v>
      </c>
    </row>
    <row r="52" spans="6:6" x14ac:dyDescent="0.25">
      <c r="F52" t="s">
        <v>361</v>
      </c>
    </row>
    <row r="53" spans="6:6" x14ac:dyDescent="0.25">
      <c r="F53" t="s">
        <v>362</v>
      </c>
    </row>
    <row r="54" spans="6:6" x14ac:dyDescent="0.25">
      <c r="F54" t="s">
        <v>363</v>
      </c>
    </row>
    <row r="55" spans="6:6" x14ac:dyDescent="0.25">
      <c r="F55" t="s">
        <v>364</v>
      </c>
    </row>
    <row r="56" spans="6:6" x14ac:dyDescent="0.25">
      <c r="F56" t="s">
        <v>365</v>
      </c>
    </row>
    <row r="57" spans="6:6" x14ac:dyDescent="0.25">
      <c r="F57" t="s">
        <v>366</v>
      </c>
    </row>
    <row r="58" spans="6:6" x14ac:dyDescent="0.25">
      <c r="F58" t="s">
        <v>367</v>
      </c>
    </row>
    <row r="59" spans="6:6" x14ac:dyDescent="0.25">
      <c r="F59" t="s">
        <v>368</v>
      </c>
    </row>
    <row r="60" spans="6:6" x14ac:dyDescent="0.25">
      <c r="F60" t="s">
        <v>369</v>
      </c>
    </row>
    <row r="61" spans="6:6" x14ac:dyDescent="0.25">
      <c r="F61" t="s">
        <v>370</v>
      </c>
    </row>
    <row r="62" spans="6:6" x14ac:dyDescent="0.25">
      <c r="F62" t="s">
        <v>371</v>
      </c>
    </row>
    <row r="63" spans="6:6" x14ac:dyDescent="0.25">
      <c r="F63" t="s">
        <v>372</v>
      </c>
    </row>
    <row r="64" spans="6:6" x14ac:dyDescent="0.25">
      <c r="F64" t="s">
        <v>373</v>
      </c>
    </row>
    <row r="65" spans="6:6" x14ac:dyDescent="0.25">
      <c r="F65" t="s">
        <v>374</v>
      </c>
    </row>
    <row r="66" spans="6:6" x14ac:dyDescent="0.25">
      <c r="F66" t="s">
        <v>375</v>
      </c>
    </row>
    <row r="67" spans="6:6" x14ac:dyDescent="0.25">
      <c r="F67" t="s">
        <v>376</v>
      </c>
    </row>
    <row r="68" spans="6:6" x14ac:dyDescent="0.25">
      <c r="F68" t="s">
        <v>377</v>
      </c>
    </row>
    <row r="69" spans="6:6" x14ac:dyDescent="0.25">
      <c r="F69" t="s">
        <v>378</v>
      </c>
    </row>
    <row r="70" spans="6:6" x14ac:dyDescent="0.25">
      <c r="F70" t="s">
        <v>379</v>
      </c>
    </row>
    <row r="71" spans="6:6" x14ac:dyDescent="0.25">
      <c r="F71" t="s">
        <v>380</v>
      </c>
    </row>
    <row r="72" spans="6:6" x14ac:dyDescent="0.25">
      <c r="F72" t="s">
        <v>381</v>
      </c>
    </row>
    <row r="73" spans="6:6" x14ac:dyDescent="0.25">
      <c r="F73" t="s">
        <v>382</v>
      </c>
    </row>
    <row r="74" spans="6:6" x14ac:dyDescent="0.25">
      <c r="F74" t="s">
        <v>383</v>
      </c>
    </row>
    <row r="75" spans="6:6" x14ac:dyDescent="0.25">
      <c r="F75" t="s">
        <v>384</v>
      </c>
    </row>
    <row r="76" spans="6:6" x14ac:dyDescent="0.25">
      <c r="F76" t="s">
        <v>385</v>
      </c>
    </row>
    <row r="77" spans="6:6" x14ac:dyDescent="0.25">
      <c r="F77" t="s">
        <v>386</v>
      </c>
    </row>
    <row r="78" spans="6:6" x14ac:dyDescent="0.25">
      <c r="F78" t="s">
        <v>387</v>
      </c>
    </row>
    <row r="79" spans="6:6" x14ac:dyDescent="0.25">
      <c r="F79" t="s">
        <v>388</v>
      </c>
    </row>
    <row r="80" spans="6:6" x14ac:dyDescent="0.25">
      <c r="F80" t="s">
        <v>389</v>
      </c>
    </row>
    <row r="81" spans="6:6" x14ac:dyDescent="0.25">
      <c r="F81" t="s">
        <v>390</v>
      </c>
    </row>
    <row r="82" spans="6:6" x14ac:dyDescent="0.25">
      <c r="F82" t="s">
        <v>391</v>
      </c>
    </row>
    <row r="83" spans="6:6" x14ac:dyDescent="0.25">
      <c r="F83" t="s">
        <v>392</v>
      </c>
    </row>
    <row r="84" spans="6:6" x14ac:dyDescent="0.25">
      <c r="F84" t="s">
        <v>393</v>
      </c>
    </row>
    <row r="85" spans="6:6" x14ac:dyDescent="0.25">
      <c r="F85" t="s">
        <v>394</v>
      </c>
    </row>
    <row r="86" spans="6:6" x14ac:dyDescent="0.25">
      <c r="F86" t="s">
        <v>395</v>
      </c>
    </row>
    <row r="87" spans="6:6" x14ac:dyDescent="0.25">
      <c r="F87" t="s">
        <v>396</v>
      </c>
    </row>
    <row r="88" spans="6:6" x14ac:dyDescent="0.25">
      <c r="F88" t="s">
        <v>397</v>
      </c>
    </row>
    <row r="89" spans="6:6" x14ac:dyDescent="0.25">
      <c r="F89" t="s">
        <v>398</v>
      </c>
    </row>
    <row r="90" spans="6:6" x14ac:dyDescent="0.25">
      <c r="F90" t="s">
        <v>399</v>
      </c>
    </row>
    <row r="91" spans="6:6" x14ac:dyDescent="0.25">
      <c r="F91" t="s">
        <v>400</v>
      </c>
    </row>
    <row r="92" spans="6:6" x14ac:dyDescent="0.25">
      <c r="F92" t="s">
        <v>401</v>
      </c>
    </row>
    <row r="93" spans="6:6" x14ac:dyDescent="0.25">
      <c r="F93" t="s">
        <v>402</v>
      </c>
    </row>
    <row r="94" spans="6:6" x14ac:dyDescent="0.25">
      <c r="F94" t="s">
        <v>403</v>
      </c>
    </row>
    <row r="95" spans="6:6" x14ac:dyDescent="0.25">
      <c r="F95" t="s">
        <v>404</v>
      </c>
    </row>
    <row r="96" spans="6:6" x14ac:dyDescent="0.25">
      <c r="F96" t="s">
        <v>405</v>
      </c>
    </row>
    <row r="97" spans="6:6" x14ac:dyDescent="0.25">
      <c r="F97" t="s">
        <v>406</v>
      </c>
    </row>
    <row r="98" spans="6:6" x14ac:dyDescent="0.25">
      <c r="F98" t="s">
        <v>407</v>
      </c>
    </row>
    <row r="99" spans="6:6" x14ac:dyDescent="0.25">
      <c r="F99" t="s">
        <v>408</v>
      </c>
    </row>
    <row r="100" spans="6:6" x14ac:dyDescent="0.25">
      <c r="F100" t="s">
        <v>409</v>
      </c>
    </row>
    <row r="101" spans="6:6" x14ac:dyDescent="0.25">
      <c r="F101" t="s">
        <v>410</v>
      </c>
    </row>
    <row r="102" spans="6:6" x14ac:dyDescent="0.25">
      <c r="F102" t="s">
        <v>411</v>
      </c>
    </row>
    <row r="103" spans="6:6" x14ac:dyDescent="0.25">
      <c r="F103" t="s">
        <v>412</v>
      </c>
    </row>
    <row r="104" spans="6:6" x14ac:dyDescent="0.25">
      <c r="F104" t="s">
        <v>413</v>
      </c>
    </row>
    <row r="105" spans="6:6" x14ac:dyDescent="0.25">
      <c r="F105" t="s">
        <v>414</v>
      </c>
    </row>
    <row r="106" spans="6:6" x14ac:dyDescent="0.25">
      <c r="F106" t="s">
        <v>415</v>
      </c>
    </row>
    <row r="107" spans="6:6" x14ac:dyDescent="0.25">
      <c r="F107" t="s">
        <v>416</v>
      </c>
    </row>
    <row r="108" spans="6:6" x14ac:dyDescent="0.25">
      <c r="F108" t="s">
        <v>417</v>
      </c>
    </row>
    <row r="109" spans="6:6" x14ac:dyDescent="0.25">
      <c r="F109" t="s">
        <v>418</v>
      </c>
    </row>
    <row r="110" spans="6:6" x14ac:dyDescent="0.25">
      <c r="F110" t="s">
        <v>419</v>
      </c>
    </row>
    <row r="111" spans="6:6" x14ac:dyDescent="0.25">
      <c r="F111" t="s">
        <v>420</v>
      </c>
    </row>
    <row r="112" spans="6:6" x14ac:dyDescent="0.25">
      <c r="F112" t="s">
        <v>421</v>
      </c>
    </row>
  </sheetData>
  <sortState xmlns:xlrd2="http://schemas.microsoft.com/office/spreadsheetml/2017/richdata2" ref="F2:F110">
    <sortCondition ref="F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F18C5ABF0C8D41B03842795C882FB4" ma:contentTypeVersion="7" ma:contentTypeDescription="Skapa ett nytt dokument." ma:contentTypeScope="" ma:versionID="681c64b4931b09e17f58b67bee6f594f">
  <xsd:schema xmlns:xsd="http://www.w3.org/2001/XMLSchema" xmlns:xs="http://www.w3.org/2001/XMLSchema" xmlns:p="http://schemas.microsoft.com/office/2006/metadata/properties" xmlns:ns1="http://schemas.microsoft.com/sharepoint/v3" xmlns:ns2="41807ce4-7e37-4915-adcd-1eb818e74fff" targetNamespace="http://schemas.microsoft.com/office/2006/metadata/properties" ma:root="true" ma:fieldsID="cba1d1d71383a719c6d4246dadf1b952" ns1:_="" ns2:_="">
    <xsd:import namespace="http://schemas.microsoft.com/sharepoint/v3"/>
    <xsd:import namespace="41807ce4-7e37-4915-adcd-1eb818e74fff"/>
    <xsd:element name="properties">
      <xsd:complexType>
        <xsd:sequence>
          <xsd:element name="documentManagement">
            <xsd:complexType>
              <xsd:all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2:Beskrivning" minOccurs="0"/>
                <xsd:element ref="ns2: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8" nillable="true" ma:displayName="E-post - Avsändare" ma:hidden="true" ma:internalName="EmailSender">
      <xsd:simpleType>
        <xsd:restriction base="dms:Note">
          <xsd:maxLength value="255"/>
        </xsd:restriction>
      </xsd:simpleType>
    </xsd:element>
    <xsd:element name="EmailTo" ma:index="9" nillable="true" ma:displayName="E-post - Till" ma:hidden="true" ma:internalName="EmailTo">
      <xsd:simpleType>
        <xsd:restriction base="dms:Note">
          <xsd:maxLength value="255"/>
        </xsd:restriction>
      </xsd:simpleType>
    </xsd:element>
    <xsd:element name="EmailCc" ma:index="10" nillable="true" ma:displayName="E-post - Kopia" ma:hidden="true" ma:internalName="EmailCc">
      <xsd:simpleType>
        <xsd:restriction base="dms:Note">
          <xsd:maxLength value="255"/>
        </xsd:restriction>
      </xsd:simpleType>
    </xsd:element>
    <xsd:element name="EmailFrom" ma:index="11" nillable="true" ma:displayName="E-post - Från" ma:hidden="true" ma:internalName="EmailFrom">
      <xsd:simpleType>
        <xsd:restriction base="dms:Text"/>
      </xsd:simpleType>
    </xsd:element>
    <xsd:element name="EmailSubject" ma:index="12" nillable="true" ma:displayName="E-post - Ämne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7ce4-7e37-4915-adcd-1eb818e74fff" elementFormDefault="qualified">
    <xsd:import namespace="http://schemas.microsoft.com/office/2006/documentManagement/types"/>
    <xsd:import namespace="http://schemas.microsoft.com/office/infopath/2007/PartnerControls"/>
    <xsd:element name="Beskrivning" ma:index="13" nillable="true" ma:displayName="Beskrivning" ma:internalName="Beskrivning">
      <xsd:simpleType>
        <xsd:restriction base="dms:Text">
          <xsd:maxLength value="255"/>
        </xsd:restriction>
      </xsd:simpleType>
    </xsd:element>
    <xsd:element name="Info" ma:index="14" nillable="true" ma:displayName="Info" ma:internalName="Inf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 xmlns="41807ce4-7e37-4915-adcd-1eb818e74fff" xsi:nil="true"/>
    <EmailTo xmlns="http://schemas.microsoft.com/sharepoint/v3" xsi:nil="true"/>
    <EmailSender xmlns="http://schemas.microsoft.com/sharepoint/v3" xsi:nil="true"/>
    <EmailFrom xmlns="http://schemas.microsoft.com/sharepoint/v3" xsi:nil="true"/>
    <Beskrivning xmlns="41807ce4-7e37-4915-adcd-1eb818e74fff" xsi:nil="true"/>
    <EmailSubject xmlns="http://schemas.microsoft.com/sharepoint/v3" xsi:nil="true"/>
    <EmailCc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6D107C-F961-4E43-9CED-FC5FE1E08B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B6DC32-B4F8-4860-A3E0-3182A1086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807ce4-7e37-4915-adcd-1eb818e74f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DEC59B-4885-446E-A367-BD2948EB84A3}">
  <ds:schemaRefs>
    <ds:schemaRef ds:uri="http://schemas.microsoft.com/office/2006/metadata/properties"/>
    <ds:schemaRef ds:uri="http://schemas.microsoft.com/office/infopath/2007/PartnerControls"/>
    <ds:schemaRef ds:uri="41807ce4-7e37-4915-adcd-1eb818e74ff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8</vt:i4>
      </vt:variant>
    </vt:vector>
  </HeadingPairs>
  <TitlesOfParts>
    <vt:vector size="15" baseType="lpstr">
      <vt:lpstr>_options</vt:lpstr>
      <vt:lpstr>_control</vt:lpstr>
      <vt:lpstr>Nya kunder</vt:lpstr>
      <vt:lpstr>Sökningar</vt:lpstr>
      <vt:lpstr>Kundreskontra</vt:lpstr>
      <vt:lpstr>cs15</vt:lpstr>
      <vt:lpstr>listor</vt:lpstr>
      <vt:lpstr>BM</vt:lpstr>
      <vt:lpstr>kundgrupp</vt:lpstr>
      <vt:lpstr>kundgrupper</vt:lpstr>
      <vt:lpstr>Landskod</vt:lpstr>
      <vt:lpstr>SEkundnr</vt:lpstr>
      <vt:lpstr>UTLkundnr</vt:lpstr>
      <vt:lpstr>Valuta</vt:lpstr>
      <vt:lpstr>ändring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Olofsson</dc:creator>
  <cp:keywords/>
  <dc:description/>
  <cp:lastModifiedBy>Emil Munter</cp:lastModifiedBy>
  <cp:revision/>
  <dcterms:created xsi:type="dcterms:W3CDTF">2016-09-15T11:46:09Z</dcterms:created>
  <dcterms:modified xsi:type="dcterms:W3CDTF">2026-06-01T09:57:19Z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0x0101002EF18C5ABF0C8D41B03842795C882FB4</vt:lpwstr>
  </property>
</Properties>
</file>